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4\d\Йосипівна\"/>
    </mc:Choice>
  </mc:AlternateContent>
  <bookViews>
    <workbookView xWindow="360" yWindow="120" windowWidth="11340" windowHeight="5640"/>
  </bookViews>
  <sheets>
    <sheet name="Лист1" sheetId="1" r:id="rId1"/>
    <sheet name="Лист2" sheetId="2" r:id="rId2"/>
    <sheet name="Лист3" sheetId="3" r:id="rId3"/>
  </sheets>
  <definedNames>
    <definedName name="Z_5D16DDA5_120A_4558_98C8_9E11656615F4_.wvu.Cols" localSheetId="0" hidden="1">Лист1!$C:$C</definedName>
    <definedName name="Z_5D16DDA5_120A_4558_98C8_9E11656615F4_.wvu.Rows" localSheetId="0" hidden="1">Лист1!#REF!,Лист1!#REF!</definedName>
    <definedName name="Z_C8E9CFCC_4BFB_469F_B96D_4B8E27B4506E_.wvu.Cols" localSheetId="0" hidden="1">Лист1!$C:$C</definedName>
    <definedName name="Z_C8E9CFCC_4BFB_469F_B96D_4B8E27B4506E_.wvu.Rows" localSheetId="0" hidden="1">Лист1!$1:$1,Лист1!$108:$108,Лист1!$112:$112</definedName>
  </definedNames>
  <calcPr calcId="162913"/>
  <customWorkbookViews>
    <customWorkbookView name="Admin - Личное представление" guid="{C8E9CFCC-4BFB-469F-B96D-4B8E27B4506E}" mergeInterval="0" personalView="1" maximized="1" windowWidth="1276" windowHeight="795" activeSheetId="1"/>
    <customWorkbookView name="User - Личное представление" guid="{5D16DDA5-120A-4558-98C8-9E11656615F4}" mergeInterval="0" personalView="1" maximized="1" windowWidth="1276" windowHeight="822" activeSheetId="1"/>
  </customWorkbookViews>
</workbook>
</file>

<file path=xl/calcChain.xml><?xml version="1.0" encoding="utf-8"?>
<calcChain xmlns="http://schemas.openxmlformats.org/spreadsheetml/2006/main">
  <c r="I69" i="1" l="1"/>
  <c r="F93" i="1"/>
  <c r="K81" i="1"/>
  <c r="F76" i="1"/>
  <c r="J75" i="1"/>
  <c r="F75" i="1"/>
  <c r="L70" i="1"/>
  <c r="K70" i="1"/>
  <c r="J70" i="1"/>
  <c r="I70" i="1"/>
  <c r="F70" i="1"/>
  <c r="I56" i="1"/>
  <c r="J37" i="1"/>
  <c r="J33" i="1"/>
  <c r="K87" i="1" l="1"/>
  <c r="J87" i="1"/>
  <c r="L87" i="1" s="1"/>
  <c r="I86" i="1"/>
  <c r="I87" i="1"/>
  <c r="H69" i="1"/>
  <c r="H95" i="1" s="1"/>
  <c r="F106" i="1"/>
  <c r="K104" i="1"/>
  <c r="J104" i="1"/>
  <c r="K103" i="1"/>
  <c r="F103" i="1"/>
  <c r="J103" i="1"/>
  <c r="J93" i="1"/>
  <c r="L93" i="1" s="1"/>
  <c r="J92" i="1"/>
  <c r="F92" i="1"/>
  <c r="K88" i="1"/>
  <c r="L88" i="1" s="1"/>
  <c r="J88" i="1"/>
  <c r="L86" i="1"/>
  <c r="J86" i="1"/>
  <c r="J85" i="1"/>
  <c r="K85" i="1"/>
  <c r="L85" i="1" s="1"/>
  <c r="J83" i="1"/>
  <c r="J81" i="1"/>
  <c r="K79" i="1"/>
  <c r="L79" i="1" s="1"/>
  <c r="J79" i="1"/>
  <c r="K78" i="1"/>
  <c r="J78" i="1"/>
  <c r="F78" i="1"/>
  <c r="H97" i="1" l="1"/>
  <c r="H105" i="1" s="1"/>
  <c r="F88" i="1"/>
  <c r="F85" i="1"/>
  <c r="K63" i="1"/>
  <c r="J63" i="1"/>
  <c r="L63" i="1" s="1"/>
  <c r="I63" i="1"/>
  <c r="J65" i="1"/>
  <c r="J64" i="1"/>
  <c r="F64" i="1"/>
  <c r="J77" i="1"/>
  <c r="F77" i="1"/>
  <c r="F74" i="1"/>
  <c r="F71" i="1"/>
  <c r="F73" i="1"/>
  <c r="J73" i="1"/>
  <c r="G84" i="1"/>
  <c r="G69" i="1"/>
  <c r="G55" i="1"/>
  <c r="D89" i="1"/>
  <c r="J89" i="1" s="1"/>
  <c r="D84" i="1"/>
  <c r="J84" i="1" s="1"/>
  <c r="F83" i="1"/>
  <c r="D82" i="1"/>
  <c r="F79" i="1"/>
  <c r="F81" i="1"/>
  <c r="D80" i="1"/>
  <c r="D76" i="1"/>
  <c r="J76" i="1" s="1"/>
  <c r="G95" i="1" l="1"/>
  <c r="I95" i="1" s="1"/>
  <c r="G97" i="1"/>
  <c r="G105" i="1" s="1"/>
  <c r="D72" i="1"/>
  <c r="F65" i="1"/>
  <c r="D69" i="1"/>
  <c r="D95" i="1" s="1"/>
  <c r="J95" i="1" s="1"/>
  <c r="J97" i="1" s="1"/>
  <c r="F72" i="1" l="1"/>
  <c r="J72" i="1"/>
  <c r="D105" i="1"/>
  <c r="J105" i="1" s="1"/>
  <c r="D97" i="1"/>
  <c r="E89" i="1"/>
  <c r="F89" i="1" s="1"/>
  <c r="E84" i="1"/>
  <c r="E80" i="1"/>
  <c r="F80" i="1" s="1"/>
  <c r="E76" i="1"/>
  <c r="E69" i="1"/>
  <c r="E95" i="1" s="1"/>
  <c r="E62" i="1"/>
  <c r="E55" i="1" l="1"/>
  <c r="K84" i="1"/>
  <c r="F84" i="1"/>
  <c r="F95" i="1"/>
  <c r="K95" i="1"/>
  <c r="K97" i="1" s="1"/>
  <c r="E97" i="1"/>
  <c r="F97" i="1" s="1"/>
  <c r="E105" i="1"/>
  <c r="D62" i="1"/>
  <c r="F62" i="1" s="1"/>
  <c r="D55" i="1" l="1"/>
  <c r="J62" i="1"/>
  <c r="D13" i="1"/>
  <c r="I65" i="1" l="1"/>
  <c r="F33" i="1"/>
  <c r="L33" i="1" s="1"/>
  <c r="K105" i="1"/>
  <c r="F105" i="1"/>
  <c r="K96" i="1"/>
  <c r="L96" i="1" s="1"/>
  <c r="K90" i="1"/>
  <c r="F90" i="1"/>
  <c r="K89" i="1"/>
  <c r="L89" i="1" s="1"/>
  <c r="I89" i="1"/>
  <c r="I111" i="1"/>
  <c r="I109" i="1"/>
  <c r="L95" i="1" l="1"/>
  <c r="L103" i="1" l="1"/>
  <c r="J90" i="1"/>
  <c r="L90" i="1" s="1"/>
  <c r="J42" i="1"/>
  <c r="I97" i="1" l="1"/>
  <c r="I93" i="1"/>
  <c r="H45" i="1"/>
  <c r="F15" i="1"/>
  <c r="G91" i="1"/>
  <c r="H44" i="1" l="1"/>
  <c r="H28" i="1" s="1"/>
  <c r="H53" i="1" s="1"/>
  <c r="H67" i="1" s="1"/>
  <c r="I71" i="1"/>
  <c r="K91" i="1"/>
  <c r="E41" i="1"/>
  <c r="E35" i="1"/>
  <c r="E34" i="1" s="1"/>
  <c r="E28" i="1" s="1"/>
  <c r="E13" i="1"/>
  <c r="K71" i="1" l="1"/>
  <c r="E53" i="1"/>
  <c r="E54" i="1"/>
  <c r="F109" i="1"/>
  <c r="F91" i="1"/>
  <c r="J71" i="1"/>
  <c r="E67" i="1" l="1"/>
  <c r="K67" i="1" s="1"/>
  <c r="K106" i="1"/>
  <c r="K69" i="1"/>
  <c r="L71" i="1"/>
  <c r="J109" i="1" l="1"/>
  <c r="L109" i="1" s="1"/>
  <c r="L84" i="1"/>
  <c r="L83" i="1"/>
  <c r="L77" i="1"/>
  <c r="F107" i="1"/>
  <c r="L104" i="1"/>
  <c r="I84" i="1"/>
  <c r="G99" i="1"/>
  <c r="G45" i="1"/>
  <c r="G29" i="1"/>
  <c r="D98" i="1"/>
  <c r="F99" i="1" s="1"/>
  <c r="D56" i="1"/>
  <c r="F56" i="1" s="1"/>
  <c r="L56" i="1" s="1"/>
  <c r="D41" i="1"/>
  <c r="F41" i="1" s="1"/>
  <c r="L41" i="1" s="1"/>
  <c r="D35" i="1"/>
  <c r="D34" i="1" s="1"/>
  <c r="D29" i="1"/>
  <c r="F29" i="1" s="1"/>
  <c r="J21" i="1"/>
  <c r="F18" i="1"/>
  <c r="F13" i="1"/>
  <c r="F111" i="1"/>
  <c r="D4" i="2"/>
  <c r="F66" i="1"/>
  <c r="I103" i="1"/>
  <c r="I90" i="1"/>
  <c r="F100" i="1"/>
  <c r="L105" i="1"/>
  <c r="J102" i="1"/>
  <c r="J101" i="1"/>
  <c r="I105" i="1"/>
  <c r="I104" i="1"/>
  <c r="I102" i="1"/>
  <c r="I101" i="1"/>
  <c r="F104" i="1"/>
  <c r="F102" i="1"/>
  <c r="F101" i="1"/>
  <c r="I88" i="1"/>
  <c r="I85" i="1"/>
  <c r="L80" i="1"/>
  <c r="I80" i="1"/>
  <c r="K75" i="1"/>
  <c r="I75" i="1"/>
  <c r="I66" i="1"/>
  <c r="K62" i="1"/>
  <c r="I62" i="1"/>
  <c r="K64" i="1"/>
  <c r="I64" i="1"/>
  <c r="J59" i="1"/>
  <c r="K32" i="1"/>
  <c r="K31" i="1"/>
  <c r="J32" i="1"/>
  <c r="J31" i="1"/>
  <c r="J30" i="1"/>
  <c r="F32" i="1"/>
  <c r="L32" i="1" s="1"/>
  <c r="F31" i="1"/>
  <c r="L31" i="1" s="1"/>
  <c r="C93" i="1"/>
  <c r="J91" i="1"/>
  <c r="L91" i="1" s="1"/>
  <c r="L65" i="1"/>
  <c r="F49" i="1"/>
  <c r="I49" i="1"/>
  <c r="J49" i="1"/>
  <c r="K49" i="1"/>
  <c r="F50" i="1"/>
  <c r="I50" i="1"/>
  <c r="J50" i="1"/>
  <c r="K50" i="1"/>
  <c r="F51" i="1"/>
  <c r="I51" i="1"/>
  <c r="J51" i="1"/>
  <c r="K51" i="1"/>
  <c r="F52" i="1"/>
  <c r="I52" i="1"/>
  <c r="L101" i="1"/>
  <c r="J18" i="1"/>
  <c r="I112" i="1"/>
  <c r="I110" i="1"/>
  <c r="L114" i="1" s="1"/>
  <c r="F108" i="1"/>
  <c r="I108" i="1"/>
  <c r="I107" i="1"/>
  <c r="I106" i="1"/>
  <c r="F98" i="1"/>
  <c r="L102" i="1" s="1"/>
  <c r="L100" i="1"/>
  <c r="I91" i="1"/>
  <c r="I83" i="1"/>
  <c r="F82" i="1"/>
  <c r="I82" i="1"/>
  <c r="I81" i="1"/>
  <c r="I76" i="1"/>
  <c r="I74" i="1"/>
  <c r="L73" i="1"/>
  <c r="I72" i="1"/>
  <c r="K16" i="1"/>
  <c r="F19" i="1"/>
  <c r="K21" i="1"/>
  <c r="K45" i="1"/>
  <c r="F61" i="1"/>
  <c r="L61" i="1" s="1"/>
  <c r="F60" i="1"/>
  <c r="L60" i="1" s="1"/>
  <c r="F59" i="1"/>
  <c r="L59" i="1" s="1"/>
  <c r="F58" i="1"/>
  <c r="L58" i="1" s="1"/>
  <c r="F57" i="1"/>
  <c r="L57" i="1" s="1"/>
  <c r="I48" i="1"/>
  <c r="L48" i="1" s="1"/>
  <c r="I47" i="1"/>
  <c r="L47" i="1" s="1"/>
  <c r="I46" i="1"/>
  <c r="L46" i="1" s="1"/>
  <c r="F43" i="1"/>
  <c r="I43" i="1"/>
  <c r="F42" i="1"/>
  <c r="L42" i="1" s="1"/>
  <c r="F39" i="1"/>
  <c r="L39" i="1" s="1"/>
  <c r="F37" i="1"/>
  <c r="L37" i="1" s="1"/>
  <c r="F36" i="1"/>
  <c r="L36" i="1" s="1"/>
  <c r="F30" i="1"/>
  <c r="I30" i="1"/>
  <c r="F27" i="1"/>
  <c r="I27" i="1"/>
  <c r="F26" i="1"/>
  <c r="I26" i="1"/>
  <c r="F25" i="1"/>
  <c r="I25" i="1"/>
  <c r="F24" i="1"/>
  <c r="I24" i="1"/>
  <c r="F23" i="1"/>
  <c r="I23" i="1"/>
  <c r="F22" i="1"/>
  <c r="I22" i="1"/>
  <c r="I21" i="1"/>
  <c r="F20" i="1"/>
  <c r="I20" i="1"/>
  <c r="I19" i="1"/>
  <c r="I18" i="1"/>
  <c r="F17" i="1"/>
  <c r="L17" i="1" s="1"/>
  <c r="F16" i="1"/>
  <c r="L16" i="1" s="1"/>
  <c r="J17" i="1"/>
  <c r="J16" i="1"/>
  <c r="K17" i="1"/>
  <c r="J19" i="1"/>
  <c r="J20" i="1"/>
  <c r="K20" i="1"/>
  <c r="J22" i="1"/>
  <c r="K22" i="1"/>
  <c r="J23" i="1"/>
  <c r="K23" i="1"/>
  <c r="J24" i="1"/>
  <c r="K24" i="1"/>
  <c r="J25" i="1"/>
  <c r="K25" i="1"/>
  <c r="K26" i="1"/>
  <c r="K27" i="1"/>
  <c r="K30" i="1"/>
  <c r="J36" i="1"/>
  <c r="K36" i="1"/>
  <c r="K37" i="1"/>
  <c r="J39" i="1"/>
  <c r="K39" i="1"/>
  <c r="K42" i="1"/>
  <c r="J43" i="1"/>
  <c r="K43" i="1"/>
  <c r="J46" i="1"/>
  <c r="K46" i="1"/>
  <c r="J47" i="1"/>
  <c r="J48" i="1"/>
  <c r="J57" i="1"/>
  <c r="K57" i="1"/>
  <c r="K58" i="1"/>
  <c r="K59" i="1"/>
  <c r="J60" i="1"/>
  <c r="K60" i="1"/>
  <c r="J61" i="1"/>
  <c r="K61" i="1"/>
  <c r="J66" i="1"/>
  <c r="K66" i="1"/>
  <c r="K72" i="1"/>
  <c r="K73" i="1"/>
  <c r="J74" i="1"/>
  <c r="K74" i="1"/>
  <c r="K76" i="1"/>
  <c r="L78" i="1"/>
  <c r="L81" i="1"/>
  <c r="J82" i="1"/>
  <c r="L82" i="1" s="1"/>
  <c r="L92" i="1"/>
  <c r="L97" i="1"/>
  <c r="K100" i="1"/>
  <c r="J98" i="1"/>
  <c r="K102" i="1"/>
  <c r="J107" i="1"/>
  <c r="K110" i="1"/>
  <c r="J108" i="1"/>
  <c r="K112" i="1"/>
  <c r="J111" i="1"/>
  <c r="L111" i="1" s="1"/>
  <c r="J112" i="1"/>
  <c r="K19" i="1"/>
  <c r="K56" i="1"/>
  <c r="L15" i="1"/>
  <c r="K15" i="1"/>
  <c r="L98" i="1"/>
  <c r="K98" i="1"/>
  <c r="K41" i="1"/>
  <c r="K29" i="1"/>
  <c r="K35" i="1"/>
  <c r="F21" i="1"/>
  <c r="K65" i="1"/>
  <c r="K54" i="1"/>
  <c r="K34" i="1"/>
  <c r="J15" i="1"/>
  <c r="K14" i="1"/>
  <c r="K18" i="1"/>
  <c r="K55" i="1"/>
  <c r="K44" i="1"/>
  <c r="K28" i="1"/>
  <c r="K13" i="1"/>
  <c r="K53" i="1"/>
  <c r="I45" i="1" l="1"/>
  <c r="L45" i="1" s="1"/>
  <c r="G44" i="1"/>
  <c r="L64" i="1"/>
  <c r="L62" i="1"/>
  <c r="L74" i="1"/>
  <c r="J56" i="1"/>
  <c r="J35" i="1"/>
  <c r="L72" i="1"/>
  <c r="L76" i="1"/>
  <c r="J29" i="1"/>
  <c r="L22" i="1"/>
  <c r="L23" i="1"/>
  <c r="L25" i="1"/>
  <c r="L30" i="1"/>
  <c r="J45" i="1"/>
  <c r="J41" i="1"/>
  <c r="L18" i="1"/>
  <c r="L21" i="1"/>
  <c r="I29" i="1"/>
  <c r="L112" i="1"/>
  <c r="L52" i="1"/>
  <c r="L51" i="1"/>
  <c r="L50" i="1"/>
  <c r="L49" i="1"/>
  <c r="L66" i="1"/>
  <c r="J99" i="1"/>
  <c r="L110" i="1"/>
  <c r="I99" i="1"/>
  <c r="F35" i="1"/>
  <c r="L35" i="1" s="1"/>
  <c r="L20" i="1"/>
  <c r="L24" i="1"/>
  <c r="L26" i="1"/>
  <c r="L27" i="1"/>
  <c r="L43" i="1"/>
  <c r="L19" i="1"/>
  <c r="G54" i="1"/>
  <c r="I54" i="1" s="1"/>
  <c r="I55" i="1"/>
  <c r="L75" i="1"/>
  <c r="F14" i="1"/>
  <c r="L14" i="1" s="1"/>
  <c r="J14" i="1"/>
  <c r="F34" i="1"/>
  <c r="L34" i="1" s="1"/>
  <c r="J34" i="1"/>
  <c r="D28" i="1"/>
  <c r="F28" i="1" s="1"/>
  <c r="J44" i="1" l="1"/>
  <c r="I44" i="1"/>
  <c r="L44" i="1" s="1"/>
  <c r="L29" i="1"/>
  <c r="G28" i="1"/>
  <c r="F55" i="1"/>
  <c r="J55" i="1"/>
  <c r="L55" i="1" s="1"/>
  <c r="D54" i="1"/>
  <c r="J54" i="1" s="1"/>
  <c r="L54" i="1" s="1"/>
  <c r="L13" i="1"/>
  <c r="D53" i="1"/>
  <c r="D67" i="1" s="1"/>
  <c r="J13" i="1"/>
  <c r="F67" i="1" l="1"/>
  <c r="G53" i="1"/>
  <c r="G67" i="1" s="1"/>
  <c r="J67" i="1" s="1"/>
  <c r="I28" i="1"/>
  <c r="J28" i="1"/>
  <c r="L28" i="1" s="1"/>
  <c r="L108" i="1"/>
  <c r="L106" i="1"/>
  <c r="F54" i="1"/>
  <c r="D68" i="1"/>
  <c r="F53" i="1"/>
  <c r="J53" i="1"/>
  <c r="L67" i="1" l="1"/>
  <c r="I67" i="1"/>
  <c r="I53" i="1"/>
  <c r="L53" i="1" s="1"/>
  <c r="F69" i="1"/>
  <c r="J69" i="1" l="1"/>
  <c r="L69" i="1" s="1"/>
</calcChain>
</file>

<file path=xl/sharedStrings.xml><?xml version="1.0" encoding="utf-8"?>
<sst xmlns="http://schemas.openxmlformats.org/spreadsheetml/2006/main" count="128" uniqueCount="116">
  <si>
    <t>Найменування</t>
  </si>
  <si>
    <t>Податкові надходження:</t>
  </si>
  <si>
    <t>Податки на доходи,податки на прибуток,податки на збільшення ринкової вартості</t>
  </si>
  <si>
    <t xml:space="preserve">бюджетної </t>
  </si>
  <si>
    <t>класифікації</t>
  </si>
  <si>
    <t xml:space="preserve">     Код</t>
  </si>
  <si>
    <t>Збори за спеціальне використання природних ресурсів</t>
  </si>
  <si>
    <t>Плата за землю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</si>
  <si>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</si>
  <si>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</si>
  <si>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</si>
  <si>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</si>
  <si>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Неподаткові надходження</t>
  </si>
  <si>
    <t xml:space="preserve">Доходи від власності та підприємницької діяльності </t>
  </si>
  <si>
    <t>Адміністративні збори та платежі, доходи від некомерційн та побічного продажу</t>
  </si>
  <si>
    <t>Інші неподаткові надходження</t>
  </si>
  <si>
    <t>Інші надходження</t>
  </si>
  <si>
    <t>Власні надходження бюджетних установ</t>
  </si>
  <si>
    <t>Плата за послуги, що надаються бюджетними установами</t>
  </si>
  <si>
    <t>Доходи від операцій з капіталом</t>
  </si>
  <si>
    <t>Надходження від продажу основного капіталу</t>
  </si>
  <si>
    <t>Збір за забруднення навколишнього середовища</t>
  </si>
  <si>
    <t xml:space="preserve">                   Разом доходів  </t>
  </si>
  <si>
    <t xml:space="preserve">                     Офіційні трансферти</t>
  </si>
  <si>
    <t xml:space="preserve">               Від органів державного управління</t>
  </si>
  <si>
    <t xml:space="preserve">                    Цільові фонди</t>
  </si>
  <si>
    <t>Державне управління</t>
  </si>
  <si>
    <t xml:space="preserve">                              II.Видатки</t>
  </si>
  <si>
    <t xml:space="preserve">                      Освіта</t>
  </si>
  <si>
    <t xml:space="preserve">                     Культура і мистецтво</t>
  </si>
  <si>
    <t xml:space="preserve">                   Фізична культура і спорт</t>
  </si>
  <si>
    <t>Разом видатків</t>
  </si>
  <si>
    <t>Всього видатків</t>
  </si>
  <si>
    <t>Кошти, що передаються із загального фонду бюдж до бюдж розвиту (спец фонду)</t>
  </si>
  <si>
    <t>Спеціальний фонд</t>
  </si>
  <si>
    <t>код нової</t>
  </si>
  <si>
    <t>функціона</t>
  </si>
  <si>
    <t xml:space="preserve">льної </t>
  </si>
  <si>
    <t>класифіка</t>
  </si>
  <si>
    <t>ції</t>
  </si>
  <si>
    <t xml:space="preserve">         Разом</t>
  </si>
  <si>
    <t xml:space="preserve">                       III.Кредитування</t>
  </si>
  <si>
    <t xml:space="preserve">                    Соціальний захист та соціальне забезпечення</t>
  </si>
  <si>
    <t xml:space="preserve">                  I.Доходи</t>
  </si>
  <si>
    <t>Єдиний податок на підприємницьку діяльніть з юридичних осіб</t>
  </si>
  <si>
    <t>Інші податки</t>
  </si>
  <si>
    <t>Цільові фонди, утворені Верховною Радою Автономної Республіки Крим, органами місцевого самоврядування та місцевими органами влади</t>
  </si>
  <si>
    <t>Надходження коштів з рахунків виборчих фондів</t>
  </si>
  <si>
    <t xml:space="preserve">Субвенція з держ.б-ту місц.бюдж на надання пільг та житлових субсидій населенню </t>
  </si>
  <si>
    <t>Збір за спеціальне використання лісових ресурсів місцевого значеннята користування земельними ділянками лісового фонду</t>
  </si>
  <si>
    <t>Збір за спеціальне використання лісових ресурсів та користування земельними ділянками лісового фонду</t>
  </si>
  <si>
    <t>Реєстраційний збір за проведення державної реєстрації юридичних осіб та фізичних осіб-підприємців</t>
  </si>
  <si>
    <t>Плата за ліцензії</t>
  </si>
  <si>
    <t>Надходження від орендної плати за користування цілісним майновим комплексом та іншим державним майном</t>
  </si>
  <si>
    <t>Плата за оренду майна бюджетних установ  </t>
  </si>
  <si>
    <t xml:space="preserve">   Загальний фонд</t>
  </si>
  <si>
    <t>Частина чистого прибутку (доходу) комунальних унітарних</t>
  </si>
  <si>
    <t>Податок на прибуток підприємств</t>
  </si>
  <si>
    <t>Податок на прибуток підприємств та фінансових установ комунальної</t>
  </si>
  <si>
    <t>Адміністративний збір за державну реєстрацію речових прав на</t>
  </si>
  <si>
    <t>Додаткова д-ція з ДБ на здійснення переданих з ДБ видатків з утримання закладів освіти та охорони</t>
  </si>
  <si>
    <t>1000</t>
  </si>
  <si>
    <t>Методичне забезпечення діяльності навчальних закладів та інші заходи в галузі освіти</t>
  </si>
  <si>
    <t>3000</t>
  </si>
  <si>
    <t>Забезпечення соціальними послугами за місцем проживання громадян, які не здатні до самообслуговування у зв"язку з похилим віком</t>
  </si>
  <si>
    <t>3104</t>
  </si>
  <si>
    <t>Повернення коштів, наданих для кредитування громадян на будівництво (реконструкцію) та придбання житла</t>
  </si>
  <si>
    <t>3160</t>
  </si>
  <si>
    <t>Фінансова підтримка регіональних всеукраїнських організацій фізкультурно-спортивної спрямованості для проведення навчально-тренувальної та спортивної роботи</t>
  </si>
  <si>
    <t>Заходи та роботи з мобілізаційної підготовки місцевого значення</t>
  </si>
  <si>
    <t>відхилення +, -</t>
  </si>
  <si>
    <t>(деталізовано за видами доходів, групами функціональної класифікації видатків та кредитування бюджету)</t>
  </si>
  <si>
    <t>Субвенція з держ бюдж місц бюдж на виплату допомоги сім"ям з дітьми, малозабезпеченим сім'ям</t>
  </si>
  <si>
    <t>Субвенція з держ бюджету місц бюдж на надання передбачених чинним законод пільг ветеранам війни і праці, ветеранам військової служби, ветерам органів нутрішніх справ, громадянам, які постраждали внаслідок Чорнобильської катастрофи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</si>
  <si>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</t>
  </si>
  <si>
    <t>Плата за розміщення тимчасово вільних коштів місцевих</t>
  </si>
  <si>
    <t>Адміністративні штрафи та інші санкції</t>
  </si>
  <si>
    <t>Субвенції з місцевих бюджетів іншим місцевим бюджетам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</si>
  <si>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</si>
  <si>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Інші субвенції з місцевого бюджету</t>
  </si>
  <si>
    <t>0150</t>
  </si>
  <si>
    <t>0180</t>
  </si>
  <si>
    <t>Інша діяльність у сфері державного управління</t>
  </si>
  <si>
    <t>Інші програми та заходи у сфері освіти</t>
  </si>
  <si>
    <t>Забезпечення діяльності інших закладів у сфері освіти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</si>
  <si>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</si>
  <si>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3242</t>
  </si>
  <si>
    <t>Інші заходи у сфері соціального захисту і соціального забезпечення</t>
  </si>
  <si>
    <t>Інші заходи в галузі культури і мистецтва</t>
  </si>
  <si>
    <t>Заходи із запобігання та ліквідації надзвичайних ситуацій та наслідків стихійного лиха</t>
  </si>
  <si>
    <t xml:space="preserve">Інша діяльність </t>
  </si>
  <si>
    <t>Економічна діяльність</t>
  </si>
  <si>
    <t xml:space="preserve">Надання  кредиту </t>
  </si>
  <si>
    <t>Сувенція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</si>
  <si>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</si>
  <si>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 xml:space="preserve">Субвенція з місцевого бюджету іншим бюджетам на здійснення програм соціально-економічного та культурного розвитку регіонівза рахунок коштів, які надаються з державного бюджету 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</si>
  <si>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 субвенції з державного бюджету</t>
  </si>
  <si>
    <t>Утримання та розвиток автомобільних доріг та дорожньої інфраструктури за рахунок коштів місцевого бюджету</t>
  </si>
  <si>
    <t>Дотація з місцевого бюджету за рахунок стабілізаційної дотації з держбюджету</t>
  </si>
  <si>
    <t xml:space="preserve">        Разом    доходів</t>
  </si>
  <si>
    <t>виконано за 2021 рік</t>
  </si>
  <si>
    <t>1142</t>
  </si>
  <si>
    <t>1141</t>
  </si>
  <si>
    <t>1130</t>
  </si>
  <si>
    <t>Інші заходи за рахунок резервного фонду</t>
  </si>
  <si>
    <t>заходи із запобігання та ліквідації надзвичайних ситуацій та наслідків стихійного лиха за рахунок резервного фонду</t>
  </si>
  <si>
    <t xml:space="preserve"> Інформація про виконання районного бюджету по доходах, видатках та кредитуванні за 2022рік</t>
  </si>
  <si>
    <t>виконано за 2022 рік</t>
  </si>
  <si>
    <t>виконано за 2022рік</t>
  </si>
  <si>
    <t>Утримання та розвиток автомобільних доріг та дорожньої інфраструктури за рахунок трансфертів з інших місцевих бюджетів</t>
  </si>
  <si>
    <t>Гранти ( дарунки) ,що надійшли з бюджетів усіх рівнів</t>
  </si>
  <si>
    <t>субвенція з державного бюджету місцевим бюджетам на забезпечення окремих видатків районних рад, спрямованих на виконання їх повноважекнь</t>
  </si>
  <si>
    <t xml:space="preserve">Заходи із запобігання та ліквідації надзвичайних ситуацій та наслідків стихійного лиха  за рахунрк коштів </t>
  </si>
  <si>
    <t>Субвеція з місцевого бюджету на фінансове забезпечення будівництва,реконструкції, , ремонту автомобільних доріг загального користування місцевого значення за рахунок відповідної субвенції</t>
  </si>
  <si>
    <t>Утримання та розвиток автомобільних доріг за рахунок субвенціїї з державного бюджету</t>
  </si>
  <si>
    <t>Реалізація програм допомоги і грантів Європейського Союзу , міжнародних організацій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</si>
</sst>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2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2" fillId="0" borderId="0" xfId="0" applyFont="1"/>
    <xf numFmtId="0" fontId="1" fillId="0" borderId="0" xfId="0" applyFont="1"/>
    <xf numFmtId="2" fontId="4" fillId="0" borderId="0" xfId="0" applyNumberFormat="1" applyFont="1" applyBorder="1"/>
    <xf numFmtId="0" fontId="7" fillId="0" borderId="0" xfId="0" applyFont="1"/>
    <xf numFmtId="0" fontId="4" fillId="0" borderId="0" xfId="0" applyFont="1" applyBorder="1"/>
    <xf numFmtId="2" fontId="3" fillId="0" borderId="0" xfId="0" applyNumberFormat="1" applyFont="1" applyBorder="1"/>
    <xf numFmtId="0" fontId="3" fillId="0" borderId="0" xfId="0" applyFont="1" applyBorder="1"/>
    <xf numFmtId="0" fontId="7" fillId="0" borderId="0" xfId="0" applyFont="1" applyBorder="1"/>
    <xf numFmtId="1" fontId="7" fillId="0" borderId="0" xfId="0" applyNumberFormat="1" applyFont="1"/>
    <xf numFmtId="1" fontId="4" fillId="0" borderId="1" xfId="0" applyNumberFormat="1" applyFont="1" applyBorder="1"/>
    <xf numFmtId="1" fontId="4" fillId="0" borderId="0" xfId="0" applyNumberFormat="1" applyFont="1" applyBorder="1"/>
    <xf numFmtId="0" fontId="7" fillId="0" borderId="2" xfId="0" applyFont="1" applyFill="1" applyBorder="1"/>
    <xf numFmtId="2" fontId="0" fillId="0" borderId="0" xfId="0" applyNumberFormat="1"/>
    <xf numFmtId="2" fontId="4" fillId="0" borderId="1" xfId="0" applyNumberFormat="1" applyFont="1" applyBorder="1"/>
    <xf numFmtId="2" fontId="4" fillId="0" borderId="3" xfId="0" applyNumberFormat="1" applyFont="1" applyBorder="1"/>
    <xf numFmtId="2" fontId="7" fillId="0" borderId="0" xfId="0" applyNumberFormat="1" applyFont="1" applyBorder="1"/>
    <xf numFmtId="1" fontId="7" fillId="0" borderId="0" xfId="0" applyNumberFormat="1" applyFont="1" applyBorder="1"/>
    <xf numFmtId="0" fontId="4" fillId="0" borderId="2" xfId="0" applyFont="1" applyFill="1" applyBorder="1"/>
    <xf numFmtId="2" fontId="4" fillId="0" borderId="2" xfId="0" applyNumberFormat="1" applyFont="1" applyBorder="1"/>
    <xf numFmtId="1" fontId="4" fillId="0" borderId="2" xfId="0" applyNumberFormat="1" applyFont="1" applyBorder="1"/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3" fillId="0" borderId="4" xfId="0" applyFont="1" applyBorder="1"/>
    <xf numFmtId="0" fontId="4" fillId="0" borderId="4" xfId="0" applyFont="1" applyBorder="1" applyAlignment="1">
      <alignment wrapText="1"/>
    </xf>
    <xf numFmtId="2" fontId="4" fillId="0" borderId="4" xfId="0" applyNumberFormat="1" applyFont="1" applyBorder="1"/>
    <xf numFmtId="1" fontId="4" fillId="0" borderId="4" xfId="0" applyNumberFormat="1" applyFont="1" applyBorder="1"/>
    <xf numFmtId="0" fontId="3" fillId="0" borderId="4" xfId="0" applyFont="1" applyBorder="1" applyAlignment="1">
      <alignment wrapText="1"/>
    </xf>
    <xf numFmtId="0" fontId="4" fillId="0" borderId="4" xfId="0" applyFont="1" applyBorder="1" applyAlignment="1">
      <alignment vertical="justify" wrapText="1"/>
    </xf>
    <xf numFmtId="0" fontId="3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vertical="justify" wrapText="1"/>
    </xf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/>
    <xf numFmtId="0" fontId="3" fillId="0" borderId="4" xfId="0" applyFont="1" applyFill="1" applyBorder="1"/>
    <xf numFmtId="2" fontId="5" fillId="0" borderId="4" xfId="0" applyNumberFormat="1" applyFont="1" applyBorder="1"/>
    <xf numFmtId="0" fontId="4" fillId="0" borderId="4" xfId="0" applyFont="1" applyBorder="1" applyAlignment="1">
      <alignment vertical="center" wrapText="1"/>
    </xf>
    <xf numFmtId="2" fontId="6" fillId="0" borderId="4" xfId="0" applyNumberFormat="1" applyFont="1" applyBorder="1"/>
    <xf numFmtId="0" fontId="3" fillId="0" borderId="4" xfId="0" applyFont="1" applyFill="1" applyBorder="1" applyAlignment="1">
      <alignment vertical="justify" wrapText="1"/>
    </xf>
    <xf numFmtId="2" fontId="3" fillId="0" borderId="4" xfId="0" applyNumberFormat="1" applyFont="1" applyBorder="1"/>
    <xf numFmtId="1" fontId="3" fillId="0" borderId="4" xfId="0" applyNumberFormat="1" applyFont="1" applyBorder="1"/>
    <xf numFmtId="2" fontId="4" fillId="0" borderId="4" xfId="0" applyNumberFormat="1" applyFont="1" applyFill="1" applyBorder="1"/>
    <xf numFmtId="0" fontId="12" fillId="0" borderId="4" xfId="0" applyFont="1" applyBorder="1" applyAlignment="1">
      <alignment vertical="center" wrapText="1"/>
    </xf>
    <xf numFmtId="0" fontId="0" fillId="0" borderId="4" xfId="0" applyBorder="1"/>
    <xf numFmtId="49" fontId="4" fillId="0" borderId="4" xfId="0" applyNumberFormat="1" applyFont="1" applyBorder="1" applyAlignment="1">
      <alignment horizontal="right"/>
    </xf>
    <xf numFmtId="0" fontId="6" fillId="0" borderId="4" xfId="0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right"/>
    </xf>
    <xf numFmtId="49" fontId="3" fillId="0" borderId="4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vertical="justify"/>
    </xf>
    <xf numFmtId="0" fontId="3" fillId="0" borderId="4" xfId="0" applyFont="1" applyFill="1" applyBorder="1" applyAlignment="1">
      <alignment horizontal="left" wrapText="1"/>
    </xf>
    <xf numFmtId="0" fontId="7" fillId="0" borderId="4" xfId="0" applyFont="1" applyBorder="1"/>
    <xf numFmtId="0" fontId="13" fillId="0" borderId="4" xfId="0" applyFont="1" applyBorder="1"/>
    <xf numFmtId="2" fontId="7" fillId="0" borderId="4" xfId="0" applyNumberFormat="1" applyFont="1" applyBorder="1"/>
    <xf numFmtId="2" fontId="0" fillId="0" borderId="4" xfId="0" applyNumberFormat="1" applyBorder="1"/>
    <xf numFmtId="2" fontId="13" fillId="0" borderId="4" xfId="0" applyNumberFormat="1" applyFont="1" applyBorder="1"/>
    <xf numFmtId="2" fontId="3" fillId="0" borderId="4" xfId="0" applyNumberFormat="1" applyFont="1" applyFill="1" applyBorder="1"/>
    <xf numFmtId="0" fontId="6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7"/>
  <sheetViews>
    <sheetView tabSelected="1" topLeftCell="A2" workbookViewId="0">
      <pane xSplit="1" ySplit="10" topLeftCell="B109" activePane="bottomRight" state="frozen"/>
      <selection activeCell="A2" sqref="A2"/>
      <selection pane="topRight" activeCell="B2" sqref="B2"/>
      <selection pane="bottomLeft" activeCell="A9" sqref="A9"/>
      <selection pane="bottomRight" activeCell="K106" sqref="K106"/>
    </sheetView>
  </sheetViews>
  <sheetFormatPr defaultRowHeight="12.75" x14ac:dyDescent="0.2"/>
  <cols>
    <col min="1" max="1" width="43.28515625" customWidth="1"/>
    <col min="2" max="2" width="9.42578125" customWidth="1"/>
    <col min="3" max="3" width="0.140625" customWidth="1"/>
    <col min="4" max="4" width="12.5703125" customWidth="1"/>
    <col min="5" max="5" width="11.7109375" customWidth="1"/>
    <col min="6" max="6" width="13" customWidth="1"/>
    <col min="7" max="7" width="11.5703125" customWidth="1"/>
    <col min="8" max="8" width="12" customWidth="1"/>
    <col min="9" max="9" width="11.85546875" customWidth="1"/>
    <col min="10" max="10" width="12.5703125" customWidth="1"/>
    <col min="11" max="11" width="12.28515625" customWidth="1"/>
    <col min="12" max="12" width="13.140625" customWidth="1"/>
    <col min="13" max="13" width="12.28515625" customWidth="1"/>
  </cols>
  <sheetData>
    <row r="2" spans="1:14" ht="15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4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4" ht="20.25" x14ac:dyDescent="0.3">
      <c r="A4" s="61" t="s">
        <v>106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14" ht="15.75" x14ac:dyDescent="0.25">
      <c r="A5" s="62" t="s">
        <v>71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4" ht="14.25" customHeight="1" x14ac:dyDescent="0.2"/>
    <row r="7" spans="1:14" x14ac:dyDescent="0.2">
      <c r="A7" s="22"/>
      <c r="B7" s="22" t="s">
        <v>5</v>
      </c>
      <c r="C7" s="22" t="s">
        <v>35</v>
      </c>
      <c r="D7" s="60" t="s">
        <v>55</v>
      </c>
      <c r="E7" s="60"/>
      <c r="F7" s="60"/>
      <c r="G7" s="60" t="s">
        <v>34</v>
      </c>
      <c r="H7" s="60"/>
      <c r="I7" s="60"/>
      <c r="J7" s="60" t="s">
        <v>40</v>
      </c>
      <c r="K7" s="60"/>
      <c r="L7" s="60"/>
      <c r="M7" s="6"/>
      <c r="N7" s="1"/>
    </row>
    <row r="8" spans="1:14" ht="12.75" customHeight="1" x14ac:dyDescent="0.2">
      <c r="A8" s="23" t="s">
        <v>0</v>
      </c>
      <c r="B8" s="22" t="s">
        <v>3</v>
      </c>
      <c r="C8" s="22" t="s">
        <v>36</v>
      </c>
      <c r="D8" s="59" t="s">
        <v>100</v>
      </c>
      <c r="E8" s="59" t="s">
        <v>107</v>
      </c>
      <c r="F8" s="59" t="s">
        <v>70</v>
      </c>
      <c r="G8" s="59" t="s">
        <v>100</v>
      </c>
      <c r="H8" s="59" t="s">
        <v>107</v>
      </c>
      <c r="I8" s="59" t="s">
        <v>70</v>
      </c>
      <c r="J8" s="59" t="s">
        <v>100</v>
      </c>
      <c r="K8" s="59" t="s">
        <v>108</v>
      </c>
      <c r="L8" s="59" t="s">
        <v>70</v>
      </c>
      <c r="M8" s="6"/>
      <c r="N8" s="1"/>
    </row>
    <row r="9" spans="1:14" x14ac:dyDescent="0.2">
      <c r="A9" s="22"/>
      <c r="B9" s="22" t="s">
        <v>4</v>
      </c>
      <c r="C9" s="22" t="s">
        <v>37</v>
      </c>
      <c r="D9" s="59"/>
      <c r="E9" s="59"/>
      <c r="F9" s="59"/>
      <c r="G9" s="59"/>
      <c r="H9" s="59"/>
      <c r="I9" s="59"/>
      <c r="J9" s="59"/>
      <c r="K9" s="59"/>
      <c r="L9" s="59"/>
      <c r="M9" s="6"/>
      <c r="N9" s="1"/>
    </row>
    <row r="10" spans="1:14" x14ac:dyDescent="0.2">
      <c r="A10" s="22"/>
      <c r="B10" s="22"/>
      <c r="C10" s="22" t="s">
        <v>38</v>
      </c>
      <c r="D10" s="59"/>
      <c r="E10" s="59"/>
      <c r="F10" s="59"/>
      <c r="G10" s="59"/>
      <c r="H10" s="59"/>
      <c r="I10" s="59"/>
      <c r="J10" s="59"/>
      <c r="K10" s="59"/>
      <c r="L10" s="59"/>
      <c r="M10" s="6"/>
      <c r="N10" s="1"/>
    </row>
    <row r="11" spans="1:14" x14ac:dyDescent="0.2">
      <c r="A11" s="22"/>
      <c r="B11" s="22"/>
      <c r="C11" s="22" t="s">
        <v>39</v>
      </c>
      <c r="D11" s="59"/>
      <c r="E11" s="59"/>
      <c r="F11" s="59"/>
      <c r="G11" s="59"/>
      <c r="H11" s="59"/>
      <c r="I11" s="59"/>
      <c r="J11" s="59"/>
      <c r="K11" s="59"/>
      <c r="L11" s="59"/>
      <c r="M11" s="6"/>
      <c r="N11" s="1"/>
    </row>
    <row r="12" spans="1:14" x14ac:dyDescent="0.2">
      <c r="A12" s="24" t="s">
        <v>43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6"/>
    </row>
    <row r="13" spans="1:14" x14ac:dyDescent="0.2">
      <c r="A13" s="25" t="s">
        <v>1</v>
      </c>
      <c r="B13" s="22">
        <v>10000000</v>
      </c>
      <c r="C13" s="22"/>
      <c r="D13" s="26">
        <f>D15</f>
        <v>10969.7</v>
      </c>
      <c r="E13" s="26">
        <f>E15</f>
        <v>5293</v>
      </c>
      <c r="F13" s="26">
        <f>SUM(E13-D13)</f>
        <v>-5676.7000000000007</v>
      </c>
      <c r="G13" s="27"/>
      <c r="H13" s="27"/>
      <c r="I13" s="27"/>
      <c r="J13" s="26">
        <f>SUM(D13+G13)</f>
        <v>10969.7</v>
      </c>
      <c r="K13" s="26">
        <f>SUM(E13+H13)</f>
        <v>5293</v>
      </c>
      <c r="L13" s="26">
        <f>SUM(F13+I13)</f>
        <v>-5676.7000000000007</v>
      </c>
      <c r="M13" s="4"/>
    </row>
    <row r="14" spans="1:14" ht="25.5" hidden="1" x14ac:dyDescent="0.2">
      <c r="A14" s="25" t="s">
        <v>2</v>
      </c>
      <c r="B14" s="22">
        <v>11000000</v>
      </c>
      <c r="C14" s="22"/>
      <c r="D14" s="26"/>
      <c r="E14" s="26"/>
      <c r="F14" s="26">
        <f t="shared" ref="F14:F61" si="0">SUM(E14-D14)</f>
        <v>0</v>
      </c>
      <c r="G14" s="27"/>
      <c r="H14" s="27"/>
      <c r="I14" s="27"/>
      <c r="J14" s="26">
        <f t="shared" ref="J14:J17" si="1">SUM(D14+G14)</f>
        <v>0</v>
      </c>
      <c r="K14" s="26">
        <f t="shared" ref="K14:K17" si="2">SUM(E14+H14)</f>
        <v>0</v>
      </c>
      <c r="L14" s="26">
        <f t="shared" ref="L14:L61" si="3">SUM(F14+I14)</f>
        <v>0</v>
      </c>
      <c r="M14" s="4"/>
    </row>
    <row r="15" spans="1:14" ht="25.5" x14ac:dyDescent="0.2">
      <c r="A15" s="28" t="s">
        <v>58</v>
      </c>
      <c r="B15" s="24">
        <v>11020000</v>
      </c>
      <c r="C15" s="24"/>
      <c r="D15" s="26">
        <v>10969.7</v>
      </c>
      <c r="E15" s="26">
        <v>5293</v>
      </c>
      <c r="F15" s="26">
        <f>SUM(E15-D15)</f>
        <v>-5676.7000000000007</v>
      </c>
      <c r="G15" s="26"/>
      <c r="H15" s="26"/>
      <c r="I15" s="27"/>
      <c r="J15" s="26">
        <f t="shared" si="1"/>
        <v>10969.7</v>
      </c>
      <c r="K15" s="26">
        <f t="shared" si="2"/>
        <v>5293</v>
      </c>
      <c r="L15" s="26">
        <f t="shared" si="3"/>
        <v>-5676.7000000000007</v>
      </c>
      <c r="M15" s="4"/>
    </row>
    <row r="16" spans="1:14" ht="15.75" hidden="1" customHeight="1" x14ac:dyDescent="0.2">
      <c r="A16" s="25" t="s">
        <v>57</v>
      </c>
      <c r="B16" s="22">
        <v>11020000</v>
      </c>
      <c r="C16" s="22"/>
      <c r="D16" s="26"/>
      <c r="E16" s="26"/>
      <c r="F16" s="26">
        <f t="shared" si="0"/>
        <v>0</v>
      </c>
      <c r="G16" s="26"/>
      <c r="H16" s="26"/>
      <c r="I16" s="27"/>
      <c r="J16" s="26">
        <f t="shared" si="1"/>
        <v>0</v>
      </c>
      <c r="K16" s="26">
        <f t="shared" si="2"/>
        <v>0</v>
      </c>
      <c r="L16" s="27">
        <f t="shared" si="3"/>
        <v>0</v>
      </c>
      <c r="M16" s="4"/>
    </row>
    <row r="17" spans="1:13" ht="37.5" hidden="1" customHeight="1" x14ac:dyDescent="0.2">
      <c r="A17" s="25" t="s">
        <v>58</v>
      </c>
      <c r="B17" s="22">
        <v>11020200</v>
      </c>
      <c r="C17" s="22"/>
      <c r="D17" s="26"/>
      <c r="E17" s="26"/>
      <c r="F17" s="26">
        <f t="shared" si="0"/>
        <v>0</v>
      </c>
      <c r="G17" s="26"/>
      <c r="H17" s="26"/>
      <c r="I17" s="27"/>
      <c r="J17" s="26">
        <f t="shared" si="1"/>
        <v>0</v>
      </c>
      <c r="K17" s="26">
        <f t="shared" si="2"/>
        <v>0</v>
      </c>
      <c r="L17" s="27">
        <f t="shared" si="3"/>
        <v>0</v>
      </c>
      <c r="M17" s="4"/>
    </row>
    <row r="18" spans="1:13" ht="30" hidden="1" customHeight="1" x14ac:dyDescent="0.2">
      <c r="A18" s="30" t="s">
        <v>6</v>
      </c>
      <c r="B18" s="24">
        <v>13000000</v>
      </c>
      <c r="C18" s="22"/>
      <c r="D18" s="26"/>
      <c r="E18" s="26"/>
      <c r="F18" s="26">
        <f t="shared" si="0"/>
        <v>0</v>
      </c>
      <c r="G18" s="26"/>
      <c r="H18" s="26"/>
      <c r="I18" s="27">
        <f t="shared" ref="I18:I55" si="4">SUM(H18-G18)</f>
        <v>0</v>
      </c>
      <c r="J18" s="26">
        <f t="shared" ref="J18:J25" si="5">SUM(D18+G18)</f>
        <v>0</v>
      </c>
      <c r="K18" s="26">
        <f t="shared" ref="K18:K39" si="6">SUM(E18+H18)</f>
        <v>0</v>
      </c>
      <c r="L18" s="27">
        <f t="shared" si="3"/>
        <v>0</v>
      </c>
      <c r="M18" s="4"/>
    </row>
    <row r="19" spans="1:13" s="2" customFormat="1" ht="30" hidden="1" customHeight="1" x14ac:dyDescent="0.2">
      <c r="A19" s="31" t="s">
        <v>50</v>
      </c>
      <c r="B19" s="22">
        <v>13010000</v>
      </c>
      <c r="C19" s="22"/>
      <c r="D19" s="26"/>
      <c r="E19" s="26"/>
      <c r="F19" s="26">
        <f t="shared" si="0"/>
        <v>0</v>
      </c>
      <c r="G19" s="26"/>
      <c r="H19" s="26"/>
      <c r="I19" s="27">
        <f t="shared" si="4"/>
        <v>0</v>
      </c>
      <c r="J19" s="26">
        <f t="shared" si="5"/>
        <v>0</v>
      </c>
      <c r="K19" s="26">
        <f t="shared" si="6"/>
        <v>0</v>
      </c>
      <c r="L19" s="27">
        <f t="shared" si="3"/>
        <v>0</v>
      </c>
      <c r="M19" s="4"/>
    </row>
    <row r="20" spans="1:13" s="2" customFormat="1" ht="30" hidden="1" customHeight="1" x14ac:dyDescent="0.2">
      <c r="A20" s="31" t="s">
        <v>49</v>
      </c>
      <c r="B20" s="22">
        <v>13010200</v>
      </c>
      <c r="C20" s="22"/>
      <c r="D20" s="26"/>
      <c r="E20" s="26"/>
      <c r="F20" s="26">
        <f t="shared" si="0"/>
        <v>0</v>
      </c>
      <c r="G20" s="26"/>
      <c r="H20" s="26"/>
      <c r="I20" s="27">
        <f t="shared" si="4"/>
        <v>0</v>
      </c>
      <c r="J20" s="26">
        <f t="shared" si="5"/>
        <v>0</v>
      </c>
      <c r="K20" s="26">
        <f t="shared" si="6"/>
        <v>0</v>
      </c>
      <c r="L20" s="27">
        <f t="shared" si="3"/>
        <v>0</v>
      </c>
      <c r="M20" s="4"/>
    </row>
    <row r="21" spans="1:13" ht="30" hidden="1" customHeight="1" x14ac:dyDescent="0.2">
      <c r="A21" s="32" t="s">
        <v>7</v>
      </c>
      <c r="B21" s="33">
        <v>13050000</v>
      </c>
      <c r="C21" s="33"/>
      <c r="D21" s="26"/>
      <c r="E21" s="26"/>
      <c r="F21" s="26">
        <f t="shared" si="0"/>
        <v>0</v>
      </c>
      <c r="G21" s="26"/>
      <c r="H21" s="26"/>
      <c r="I21" s="27">
        <f t="shared" si="4"/>
        <v>0</v>
      </c>
      <c r="J21" s="26">
        <f t="shared" si="5"/>
        <v>0</v>
      </c>
      <c r="K21" s="26">
        <f t="shared" si="6"/>
        <v>0</v>
      </c>
      <c r="L21" s="27">
        <f t="shared" si="3"/>
        <v>0</v>
      </c>
      <c r="M21" s="4"/>
    </row>
    <row r="22" spans="1:13" ht="30" hidden="1" customHeight="1" x14ac:dyDescent="0.2">
      <c r="A22" s="32" t="s">
        <v>8</v>
      </c>
      <c r="B22" s="22">
        <v>13050100</v>
      </c>
      <c r="C22" s="22"/>
      <c r="D22" s="26"/>
      <c r="E22" s="26"/>
      <c r="F22" s="26">
        <f t="shared" si="0"/>
        <v>0</v>
      </c>
      <c r="G22" s="26"/>
      <c r="H22" s="26"/>
      <c r="I22" s="27">
        <f t="shared" si="4"/>
        <v>0</v>
      </c>
      <c r="J22" s="26">
        <f t="shared" si="5"/>
        <v>0</v>
      </c>
      <c r="K22" s="26">
        <f t="shared" si="6"/>
        <v>0</v>
      </c>
      <c r="L22" s="27">
        <f t="shared" si="3"/>
        <v>0</v>
      </c>
      <c r="M22" s="4"/>
    </row>
    <row r="23" spans="1:13" ht="30" hidden="1" customHeight="1" x14ac:dyDescent="0.2">
      <c r="A23" s="32" t="s">
        <v>9</v>
      </c>
      <c r="B23" s="33">
        <v>13050200</v>
      </c>
      <c r="C23" s="33"/>
      <c r="D23" s="26"/>
      <c r="E23" s="26"/>
      <c r="F23" s="26">
        <f t="shared" si="0"/>
        <v>0</v>
      </c>
      <c r="G23" s="26"/>
      <c r="H23" s="26"/>
      <c r="I23" s="27">
        <f t="shared" si="4"/>
        <v>0</v>
      </c>
      <c r="J23" s="26">
        <f t="shared" si="5"/>
        <v>0</v>
      </c>
      <c r="K23" s="26">
        <f t="shared" si="6"/>
        <v>0</v>
      </c>
      <c r="L23" s="27">
        <f t="shared" si="3"/>
        <v>0</v>
      </c>
      <c r="M23" s="4"/>
    </row>
    <row r="24" spans="1:13" ht="30" hidden="1" customHeight="1" x14ac:dyDescent="0.2">
      <c r="A24" s="32" t="s">
        <v>10</v>
      </c>
      <c r="B24" s="33">
        <v>13050300</v>
      </c>
      <c r="C24" s="33"/>
      <c r="D24" s="26"/>
      <c r="E24" s="26"/>
      <c r="F24" s="26">
        <f t="shared" si="0"/>
        <v>0</v>
      </c>
      <c r="G24" s="26"/>
      <c r="H24" s="26"/>
      <c r="I24" s="27">
        <f t="shared" si="4"/>
        <v>0</v>
      </c>
      <c r="J24" s="26">
        <f t="shared" si="5"/>
        <v>0</v>
      </c>
      <c r="K24" s="26">
        <f t="shared" si="6"/>
        <v>0</v>
      </c>
      <c r="L24" s="27">
        <f t="shared" si="3"/>
        <v>0</v>
      </c>
      <c r="M24" s="4"/>
    </row>
    <row r="25" spans="1:13" ht="30" hidden="1" customHeight="1" x14ac:dyDescent="0.2">
      <c r="A25" s="32" t="s">
        <v>11</v>
      </c>
      <c r="B25" s="33">
        <v>13050500</v>
      </c>
      <c r="C25" s="33"/>
      <c r="D25" s="26"/>
      <c r="E25" s="26"/>
      <c r="F25" s="26">
        <f t="shared" si="0"/>
        <v>0</v>
      </c>
      <c r="G25" s="26"/>
      <c r="H25" s="26"/>
      <c r="I25" s="27">
        <f t="shared" si="4"/>
        <v>0</v>
      </c>
      <c r="J25" s="26">
        <f t="shared" si="5"/>
        <v>0</v>
      </c>
      <c r="K25" s="26">
        <f t="shared" si="6"/>
        <v>0</v>
      </c>
      <c r="L25" s="27">
        <f t="shared" si="3"/>
        <v>0</v>
      </c>
      <c r="M25" s="4"/>
    </row>
    <row r="26" spans="1:13" ht="30" hidden="1" customHeight="1" x14ac:dyDescent="0.2">
      <c r="A26" s="30" t="s">
        <v>45</v>
      </c>
      <c r="B26" s="33">
        <v>16000000</v>
      </c>
      <c r="C26" s="34"/>
      <c r="D26" s="26"/>
      <c r="E26" s="26"/>
      <c r="F26" s="26">
        <f t="shared" si="0"/>
        <v>0</v>
      </c>
      <c r="G26" s="26"/>
      <c r="H26" s="26"/>
      <c r="I26" s="27">
        <f t="shared" si="4"/>
        <v>0</v>
      </c>
      <c r="J26" s="26"/>
      <c r="K26" s="26">
        <f t="shared" si="6"/>
        <v>0</v>
      </c>
      <c r="L26" s="27">
        <f t="shared" si="3"/>
        <v>0</v>
      </c>
      <c r="M26" s="4"/>
    </row>
    <row r="27" spans="1:13" ht="30" hidden="1" customHeight="1" x14ac:dyDescent="0.2">
      <c r="A27" s="32" t="s">
        <v>44</v>
      </c>
      <c r="B27" s="33">
        <v>16050100</v>
      </c>
      <c r="C27" s="34"/>
      <c r="D27" s="26"/>
      <c r="E27" s="26"/>
      <c r="F27" s="26">
        <f t="shared" si="0"/>
        <v>0</v>
      </c>
      <c r="G27" s="26"/>
      <c r="H27" s="26"/>
      <c r="I27" s="27">
        <f t="shared" si="4"/>
        <v>0</v>
      </c>
      <c r="J27" s="26"/>
      <c r="K27" s="26">
        <f t="shared" si="6"/>
        <v>0</v>
      </c>
      <c r="L27" s="27">
        <f t="shared" si="3"/>
        <v>0</v>
      </c>
      <c r="M27" s="4"/>
    </row>
    <row r="28" spans="1:13" ht="18.75" customHeight="1" x14ac:dyDescent="0.2">
      <c r="A28" s="30" t="s">
        <v>12</v>
      </c>
      <c r="B28" s="34">
        <v>20000000</v>
      </c>
      <c r="C28" s="34"/>
      <c r="D28" s="26">
        <f>SUM(D29,D34,D41)</f>
        <v>121720.32000000001</v>
      </c>
      <c r="E28" s="26">
        <f>E33+E34+E42</f>
        <v>44349.53</v>
      </c>
      <c r="F28" s="26">
        <f>E28-D28</f>
        <v>-77370.790000000008</v>
      </c>
      <c r="G28" s="26">
        <f>SUM(G29,G34,G41,G44)</f>
        <v>285630.87</v>
      </c>
      <c r="H28" s="26">
        <f>H44</f>
        <v>362987.46</v>
      </c>
      <c r="I28" s="26">
        <f t="shared" si="4"/>
        <v>77356.590000000026</v>
      </c>
      <c r="J28" s="26">
        <f t="shared" ref="J28:J36" si="7">SUM(D28+G28)</f>
        <v>407351.19</v>
      </c>
      <c r="K28" s="26">
        <f t="shared" si="6"/>
        <v>407336.99</v>
      </c>
      <c r="L28" s="26">
        <f>K28-J28</f>
        <v>-14.200000000011642</v>
      </c>
      <c r="M28" s="4"/>
    </row>
    <row r="29" spans="1:13" ht="19.5" customHeight="1" x14ac:dyDescent="0.2">
      <c r="A29" s="32" t="s">
        <v>13</v>
      </c>
      <c r="B29" s="33">
        <v>21000000</v>
      </c>
      <c r="C29" s="33"/>
      <c r="D29" s="26">
        <f>SUM(D30:D33)</f>
        <v>-84.19</v>
      </c>
      <c r="E29" s="26"/>
      <c r="F29" s="26">
        <f>E29-D29</f>
        <v>84.19</v>
      </c>
      <c r="G29" s="26">
        <f>SUM(G30:G33)</f>
        <v>0</v>
      </c>
      <c r="H29" s="26"/>
      <c r="I29" s="26">
        <f t="shared" si="4"/>
        <v>0</v>
      </c>
      <c r="J29" s="26">
        <f t="shared" si="7"/>
        <v>-84.19</v>
      </c>
      <c r="K29" s="26">
        <f t="shared" si="6"/>
        <v>0</v>
      </c>
      <c r="L29" s="26">
        <f t="shared" si="3"/>
        <v>84.19</v>
      </c>
      <c r="M29" s="4"/>
    </row>
    <row r="30" spans="1:13" ht="21" hidden="1" customHeight="1" x14ac:dyDescent="0.2">
      <c r="A30" s="32" t="s">
        <v>56</v>
      </c>
      <c r="B30" s="33">
        <v>21010300</v>
      </c>
      <c r="C30" s="33"/>
      <c r="D30" s="26"/>
      <c r="E30" s="26"/>
      <c r="F30" s="26">
        <f t="shared" si="0"/>
        <v>0</v>
      </c>
      <c r="G30" s="35"/>
      <c r="H30" s="35"/>
      <c r="I30" s="27">
        <f t="shared" si="4"/>
        <v>0</v>
      </c>
      <c r="J30" s="26">
        <f t="shared" si="7"/>
        <v>0</v>
      </c>
      <c r="K30" s="26">
        <f t="shared" si="6"/>
        <v>0</v>
      </c>
      <c r="L30" s="27">
        <f t="shared" si="3"/>
        <v>0</v>
      </c>
      <c r="M30" s="4"/>
    </row>
    <row r="31" spans="1:13" ht="18" hidden="1" customHeight="1" x14ac:dyDescent="0.2">
      <c r="A31" s="33" t="s">
        <v>75</v>
      </c>
      <c r="B31" s="33">
        <v>21050000</v>
      </c>
      <c r="C31" s="33"/>
      <c r="D31" s="26"/>
      <c r="E31" s="26"/>
      <c r="F31" s="26">
        <f t="shared" si="0"/>
        <v>0</v>
      </c>
      <c r="G31" s="35"/>
      <c r="H31" s="35"/>
      <c r="I31" s="27"/>
      <c r="J31" s="26">
        <f t="shared" si="7"/>
        <v>0</v>
      </c>
      <c r="K31" s="26">
        <f t="shared" si="6"/>
        <v>0</v>
      </c>
      <c r="L31" s="27">
        <f t="shared" si="3"/>
        <v>0</v>
      </c>
      <c r="M31" s="4"/>
    </row>
    <row r="32" spans="1:13" ht="21" hidden="1" customHeight="1" x14ac:dyDescent="0.2">
      <c r="A32" s="33" t="s">
        <v>76</v>
      </c>
      <c r="B32" s="33">
        <v>21081100</v>
      </c>
      <c r="C32" s="33"/>
      <c r="D32" s="26"/>
      <c r="E32" s="26"/>
      <c r="F32" s="26">
        <f t="shared" si="0"/>
        <v>0</v>
      </c>
      <c r="G32" s="35"/>
      <c r="H32" s="35"/>
      <c r="I32" s="27"/>
      <c r="J32" s="26">
        <f t="shared" si="7"/>
        <v>0</v>
      </c>
      <c r="K32" s="26">
        <f t="shared" si="6"/>
        <v>0</v>
      </c>
      <c r="L32" s="27">
        <f t="shared" si="3"/>
        <v>0</v>
      </c>
      <c r="M32" s="4"/>
    </row>
    <row r="33" spans="1:13" ht="21" customHeight="1" x14ac:dyDescent="0.2">
      <c r="A33" s="33" t="s">
        <v>56</v>
      </c>
      <c r="B33" s="33">
        <v>21010300</v>
      </c>
      <c r="C33" s="33"/>
      <c r="D33" s="26">
        <v>-84.19</v>
      </c>
      <c r="E33" s="26"/>
      <c r="F33" s="26">
        <f>E33-D33</f>
        <v>84.19</v>
      </c>
      <c r="G33" s="35"/>
      <c r="H33" s="35"/>
      <c r="I33" s="27"/>
      <c r="J33" s="26">
        <f>D33+G33</f>
        <v>-84.19</v>
      </c>
      <c r="K33" s="26"/>
      <c r="L33" s="26">
        <f t="shared" si="3"/>
        <v>84.19</v>
      </c>
      <c r="M33" s="4"/>
    </row>
    <row r="34" spans="1:13" ht="30" customHeight="1" x14ac:dyDescent="0.2">
      <c r="A34" s="25" t="s">
        <v>14</v>
      </c>
      <c r="B34" s="34">
        <v>22000000</v>
      </c>
      <c r="C34" s="33"/>
      <c r="D34" s="26">
        <f>SUM(D35+D39)</f>
        <v>91717.6</v>
      </c>
      <c r="E34" s="26">
        <f>E35+E39</f>
        <v>3504</v>
      </c>
      <c r="F34" s="26">
        <f t="shared" si="0"/>
        <v>-88213.6</v>
      </c>
      <c r="G34" s="35"/>
      <c r="H34" s="35"/>
      <c r="I34" s="27"/>
      <c r="J34" s="26">
        <f t="shared" si="7"/>
        <v>91717.6</v>
      </c>
      <c r="K34" s="26">
        <f t="shared" si="6"/>
        <v>3504</v>
      </c>
      <c r="L34" s="26">
        <f t="shared" si="3"/>
        <v>-88213.6</v>
      </c>
      <c r="M34" s="4"/>
    </row>
    <row r="35" spans="1:13" ht="14.25" customHeight="1" x14ac:dyDescent="0.2">
      <c r="A35" s="25" t="s">
        <v>52</v>
      </c>
      <c r="B35" s="33">
        <v>22010000</v>
      </c>
      <c r="C35" s="33"/>
      <c r="D35" s="26">
        <f>SUM(D36:D37)</f>
        <v>88213.6</v>
      </c>
      <c r="E35" s="26">
        <f>E36+E37</f>
        <v>0</v>
      </c>
      <c r="F35" s="26">
        <f t="shared" si="0"/>
        <v>-88213.6</v>
      </c>
      <c r="G35" s="35"/>
      <c r="H35" s="35"/>
      <c r="I35" s="27"/>
      <c r="J35" s="26">
        <f t="shared" si="7"/>
        <v>88213.6</v>
      </c>
      <c r="K35" s="26">
        <f t="shared" si="6"/>
        <v>0</v>
      </c>
      <c r="L35" s="26">
        <f t="shared" si="3"/>
        <v>-88213.6</v>
      </c>
      <c r="M35" s="4"/>
    </row>
    <row r="36" spans="1:13" ht="24.75" customHeight="1" x14ac:dyDescent="0.2">
      <c r="A36" s="29" t="s">
        <v>51</v>
      </c>
      <c r="B36" s="33">
        <v>22010300</v>
      </c>
      <c r="C36" s="33"/>
      <c r="D36" s="26">
        <v>14720</v>
      </c>
      <c r="E36" s="26"/>
      <c r="F36" s="26">
        <f t="shared" si="0"/>
        <v>-14720</v>
      </c>
      <c r="G36" s="35"/>
      <c r="H36" s="35"/>
      <c r="I36" s="27"/>
      <c r="J36" s="26">
        <f t="shared" si="7"/>
        <v>14720</v>
      </c>
      <c r="K36" s="26">
        <f t="shared" si="6"/>
        <v>0</v>
      </c>
      <c r="L36" s="26">
        <f t="shared" si="3"/>
        <v>-14720</v>
      </c>
      <c r="M36" s="4"/>
    </row>
    <row r="37" spans="1:13" ht="12.75" customHeight="1" x14ac:dyDescent="0.2">
      <c r="A37" s="29" t="s">
        <v>59</v>
      </c>
      <c r="B37" s="33">
        <v>22012600</v>
      </c>
      <c r="C37" s="33"/>
      <c r="D37" s="26">
        <v>73493.600000000006</v>
      </c>
      <c r="E37" s="26"/>
      <c r="F37" s="26">
        <f t="shared" si="0"/>
        <v>-73493.600000000006</v>
      </c>
      <c r="G37" s="35"/>
      <c r="H37" s="35"/>
      <c r="I37" s="27"/>
      <c r="J37" s="26">
        <f>D37+G37</f>
        <v>73493.600000000006</v>
      </c>
      <c r="K37" s="26">
        <f t="shared" si="6"/>
        <v>0</v>
      </c>
      <c r="L37" s="26">
        <f t="shared" si="3"/>
        <v>-73493.600000000006</v>
      </c>
      <c r="M37" s="4"/>
    </row>
    <row r="38" spans="1:13" ht="12.75" hidden="1" customHeight="1" x14ac:dyDescent="0.2">
      <c r="A38" s="4"/>
      <c r="F38" s="14"/>
    </row>
    <row r="39" spans="1:13" ht="13.5" customHeight="1" x14ac:dyDescent="0.2">
      <c r="A39" s="29" t="s">
        <v>53</v>
      </c>
      <c r="B39" s="33">
        <v>22080000</v>
      </c>
      <c r="C39" s="33"/>
      <c r="D39" s="26">
        <v>3504</v>
      </c>
      <c r="E39" s="26">
        <v>3504</v>
      </c>
      <c r="F39" s="26">
        <f t="shared" si="0"/>
        <v>0</v>
      </c>
      <c r="G39" s="35"/>
      <c r="H39" s="26"/>
      <c r="I39" s="27"/>
      <c r="J39" s="26">
        <f>SUM(D39+G39)</f>
        <v>3504</v>
      </c>
      <c r="K39" s="26">
        <f t="shared" si="6"/>
        <v>3504</v>
      </c>
      <c r="L39" s="27">
        <f t="shared" si="3"/>
        <v>0</v>
      </c>
      <c r="M39" s="4"/>
    </row>
    <row r="40" spans="1:13" ht="13.5" hidden="1" customHeight="1" x14ac:dyDescent="0.2">
      <c r="A40" s="4"/>
      <c r="F40" s="14"/>
    </row>
    <row r="41" spans="1:13" ht="12.75" customHeight="1" x14ac:dyDescent="0.2">
      <c r="A41" s="25" t="s">
        <v>15</v>
      </c>
      <c r="B41" s="34">
        <v>24000000</v>
      </c>
      <c r="C41" s="33"/>
      <c r="D41" s="26">
        <f>SUM(D42)</f>
        <v>30086.91</v>
      </c>
      <c r="E41" s="26">
        <f>E42</f>
        <v>40845.53</v>
      </c>
      <c r="F41" s="26">
        <f t="shared" si="0"/>
        <v>10758.619999999999</v>
      </c>
      <c r="G41" s="35"/>
      <c r="H41" s="26"/>
      <c r="I41" s="27"/>
      <c r="J41" s="26">
        <f>SUM(D41+G41)</f>
        <v>30086.91</v>
      </c>
      <c r="K41" s="26">
        <f t="shared" ref="K41:K58" si="8">SUM(E41+H41)</f>
        <v>40845.53</v>
      </c>
      <c r="L41" s="26">
        <f t="shared" si="3"/>
        <v>10758.619999999999</v>
      </c>
      <c r="M41" s="4"/>
    </row>
    <row r="42" spans="1:13" ht="13.5" customHeight="1" x14ac:dyDescent="0.2">
      <c r="A42" s="25" t="s">
        <v>16</v>
      </c>
      <c r="B42" s="33">
        <v>24060300</v>
      </c>
      <c r="C42" s="33"/>
      <c r="D42" s="26">
        <v>30086.91</v>
      </c>
      <c r="E42" s="26">
        <v>40845.53</v>
      </c>
      <c r="F42" s="26">
        <f t="shared" si="0"/>
        <v>10758.619999999999</v>
      </c>
      <c r="G42" s="35"/>
      <c r="H42" s="35"/>
      <c r="I42" s="27"/>
      <c r="J42" s="26">
        <f>D42+G42</f>
        <v>30086.91</v>
      </c>
      <c r="K42" s="26">
        <f t="shared" si="8"/>
        <v>40845.53</v>
      </c>
      <c r="L42" s="26">
        <f t="shared" si="3"/>
        <v>10758.619999999999</v>
      </c>
      <c r="M42" s="4"/>
    </row>
    <row r="43" spans="1:13" ht="14.25" hidden="1" customHeight="1" x14ac:dyDescent="0.2">
      <c r="A43" s="25" t="s">
        <v>47</v>
      </c>
      <c r="B43" s="33">
        <v>24060600</v>
      </c>
      <c r="C43" s="33"/>
      <c r="D43" s="26"/>
      <c r="E43" s="26"/>
      <c r="F43" s="26">
        <f t="shared" si="0"/>
        <v>0</v>
      </c>
      <c r="G43" s="35"/>
      <c r="H43" s="35"/>
      <c r="I43" s="27">
        <f t="shared" si="4"/>
        <v>0</v>
      </c>
      <c r="J43" s="26">
        <f t="shared" ref="J43:J46" si="9">SUM(D43+G43)</f>
        <v>0</v>
      </c>
      <c r="K43" s="26">
        <f t="shared" si="8"/>
        <v>0</v>
      </c>
      <c r="L43" s="27">
        <f t="shared" si="3"/>
        <v>0</v>
      </c>
      <c r="M43" s="4"/>
    </row>
    <row r="44" spans="1:13" x14ac:dyDescent="0.2">
      <c r="A44" s="28" t="s">
        <v>17</v>
      </c>
      <c r="B44" s="34">
        <v>25000000</v>
      </c>
      <c r="C44" s="34"/>
      <c r="D44" s="26"/>
      <c r="E44" s="26"/>
      <c r="F44" s="26"/>
      <c r="G44" s="26">
        <f>G45</f>
        <v>285630.87</v>
      </c>
      <c r="H44" s="26">
        <f>H45</f>
        <v>362987.46</v>
      </c>
      <c r="I44" s="26">
        <f t="shared" si="4"/>
        <v>77356.590000000026</v>
      </c>
      <c r="J44" s="26">
        <f t="shared" si="9"/>
        <v>285630.87</v>
      </c>
      <c r="K44" s="26">
        <f t="shared" si="8"/>
        <v>362987.46</v>
      </c>
      <c r="L44" s="26">
        <f t="shared" si="3"/>
        <v>77356.590000000026</v>
      </c>
      <c r="M44" s="4"/>
    </row>
    <row r="45" spans="1:13" ht="25.5" x14ac:dyDescent="0.2">
      <c r="A45" s="25" t="s">
        <v>18</v>
      </c>
      <c r="B45" s="33">
        <v>25010000</v>
      </c>
      <c r="C45" s="33"/>
      <c r="D45" s="26"/>
      <c r="E45" s="26"/>
      <c r="F45" s="26"/>
      <c r="G45" s="26">
        <f>SUM(G46:G46)</f>
        <v>285630.87</v>
      </c>
      <c r="H45" s="26">
        <f>H46</f>
        <v>362987.46</v>
      </c>
      <c r="I45" s="26">
        <f>H45-G45</f>
        <v>77356.590000000026</v>
      </c>
      <c r="J45" s="26">
        <f t="shared" si="9"/>
        <v>285630.87</v>
      </c>
      <c r="K45" s="26">
        <f t="shared" si="8"/>
        <v>362987.46</v>
      </c>
      <c r="L45" s="26">
        <f>SUM(F45+I45)</f>
        <v>77356.590000000026</v>
      </c>
      <c r="M45" s="4"/>
    </row>
    <row r="46" spans="1:13" x14ac:dyDescent="0.2">
      <c r="A46" s="36" t="s">
        <v>54</v>
      </c>
      <c r="B46" s="33">
        <v>25010300</v>
      </c>
      <c r="C46" s="33"/>
      <c r="D46" s="26"/>
      <c r="E46" s="26"/>
      <c r="F46" s="26"/>
      <c r="G46" s="37">
        <v>285630.87</v>
      </c>
      <c r="H46" s="37">
        <v>362987.46</v>
      </c>
      <c r="I46" s="26">
        <f t="shared" si="4"/>
        <v>77356.590000000026</v>
      </c>
      <c r="J46" s="26">
        <f t="shared" si="9"/>
        <v>285630.87</v>
      </c>
      <c r="K46" s="26">
        <f t="shared" si="8"/>
        <v>362987.46</v>
      </c>
      <c r="L46" s="26">
        <f t="shared" si="3"/>
        <v>77356.590000000026</v>
      </c>
      <c r="M46" s="4"/>
    </row>
    <row r="47" spans="1:13" ht="15" hidden="1" customHeight="1" x14ac:dyDescent="0.2">
      <c r="A47" s="30" t="s">
        <v>19</v>
      </c>
      <c r="B47" s="34">
        <v>30000000</v>
      </c>
      <c r="C47" s="34"/>
      <c r="D47" s="26"/>
      <c r="E47" s="26"/>
      <c r="F47" s="26"/>
      <c r="G47" s="37"/>
      <c r="H47" s="37"/>
      <c r="I47" s="27">
        <f t="shared" si="4"/>
        <v>0</v>
      </c>
      <c r="J47" s="26">
        <f t="shared" ref="J47:J51" si="10">SUM(D47+G47)</f>
        <v>0</v>
      </c>
      <c r="K47" s="26"/>
      <c r="L47" s="27">
        <f t="shared" si="3"/>
        <v>0</v>
      </c>
      <c r="M47" s="4"/>
    </row>
    <row r="48" spans="1:13" ht="15" hidden="1" customHeight="1" x14ac:dyDescent="0.2">
      <c r="A48" s="32" t="s">
        <v>20</v>
      </c>
      <c r="B48" s="33">
        <v>31000000</v>
      </c>
      <c r="C48" s="33"/>
      <c r="D48" s="26"/>
      <c r="E48" s="26"/>
      <c r="F48" s="26"/>
      <c r="G48" s="37"/>
      <c r="H48" s="37"/>
      <c r="I48" s="27">
        <f t="shared" si="4"/>
        <v>0</v>
      </c>
      <c r="J48" s="26">
        <f t="shared" si="10"/>
        <v>0</v>
      </c>
      <c r="K48" s="26"/>
      <c r="L48" s="27">
        <f t="shared" si="3"/>
        <v>0</v>
      </c>
      <c r="M48" s="4"/>
    </row>
    <row r="49" spans="1:13" ht="14.25" hidden="1" customHeight="1" x14ac:dyDescent="0.2">
      <c r="A49" s="30" t="s">
        <v>25</v>
      </c>
      <c r="B49" s="34">
        <v>50000000</v>
      </c>
      <c r="C49" s="34"/>
      <c r="D49" s="26"/>
      <c r="E49" s="26"/>
      <c r="F49" s="26">
        <f t="shared" si="0"/>
        <v>0</v>
      </c>
      <c r="G49" s="26"/>
      <c r="H49" s="26"/>
      <c r="I49" s="27">
        <f t="shared" si="4"/>
        <v>0</v>
      </c>
      <c r="J49" s="26">
        <f t="shared" si="10"/>
        <v>0</v>
      </c>
      <c r="K49" s="26">
        <f t="shared" si="8"/>
        <v>0</v>
      </c>
      <c r="L49" s="27">
        <f t="shared" si="3"/>
        <v>0</v>
      </c>
      <c r="M49" s="4"/>
    </row>
    <row r="50" spans="1:13" hidden="1" x14ac:dyDescent="0.2">
      <c r="A50" s="32" t="s">
        <v>21</v>
      </c>
      <c r="B50" s="33">
        <v>50080000</v>
      </c>
      <c r="C50" s="33"/>
      <c r="D50" s="26"/>
      <c r="E50" s="26"/>
      <c r="F50" s="26">
        <f t="shared" si="0"/>
        <v>0</v>
      </c>
      <c r="G50" s="37"/>
      <c r="H50" s="37"/>
      <c r="I50" s="27">
        <f t="shared" si="4"/>
        <v>0</v>
      </c>
      <c r="J50" s="26">
        <f t="shared" si="10"/>
        <v>0</v>
      </c>
      <c r="K50" s="26">
        <f t="shared" si="8"/>
        <v>0</v>
      </c>
      <c r="L50" s="27">
        <f t="shared" si="3"/>
        <v>0</v>
      </c>
      <c r="M50" s="4"/>
    </row>
    <row r="51" spans="1:13" ht="38.25" hidden="1" x14ac:dyDescent="0.2">
      <c r="A51" s="38" t="s">
        <v>46</v>
      </c>
      <c r="B51" s="34">
        <v>50110000</v>
      </c>
      <c r="C51" s="34"/>
      <c r="D51" s="26"/>
      <c r="E51" s="26"/>
      <c r="F51" s="26">
        <f t="shared" si="0"/>
        <v>0</v>
      </c>
      <c r="G51" s="37"/>
      <c r="H51" s="37"/>
      <c r="I51" s="27">
        <f t="shared" si="4"/>
        <v>0</v>
      </c>
      <c r="J51" s="26">
        <f t="shared" si="10"/>
        <v>0</v>
      </c>
      <c r="K51" s="26">
        <f t="shared" si="8"/>
        <v>0</v>
      </c>
      <c r="L51" s="27">
        <f t="shared" si="3"/>
        <v>0</v>
      </c>
      <c r="M51" s="4"/>
    </row>
    <row r="52" spans="1:13" hidden="1" x14ac:dyDescent="0.2">
      <c r="A52" s="30"/>
      <c r="B52" s="22"/>
      <c r="C52" s="22"/>
      <c r="D52" s="26"/>
      <c r="E52" s="26"/>
      <c r="F52" s="26">
        <f t="shared" si="0"/>
        <v>0</v>
      </c>
      <c r="G52" s="35"/>
      <c r="H52" s="35"/>
      <c r="I52" s="27">
        <f t="shared" si="4"/>
        <v>0</v>
      </c>
      <c r="J52" s="26"/>
      <c r="K52" s="26"/>
      <c r="L52" s="27">
        <f t="shared" si="3"/>
        <v>0</v>
      </c>
      <c r="M52" s="4"/>
    </row>
    <row r="53" spans="1:13" x14ac:dyDescent="0.2">
      <c r="A53" s="30" t="s">
        <v>22</v>
      </c>
      <c r="B53" s="22">
        <v>90010100</v>
      </c>
      <c r="C53" s="22"/>
      <c r="D53" s="39">
        <f>SUM(D13,D28,D47,D49,)</f>
        <v>132690.02000000002</v>
      </c>
      <c r="E53" s="39">
        <f>E13+E28</f>
        <v>49642.53</v>
      </c>
      <c r="F53" s="39">
        <f t="shared" si="0"/>
        <v>-83047.49000000002</v>
      </c>
      <c r="G53" s="39">
        <f>SUM(G13,G28,G47,G49,)</f>
        <v>285630.87</v>
      </c>
      <c r="H53" s="39">
        <f>H28</f>
        <v>362987.46</v>
      </c>
      <c r="I53" s="39">
        <f>H53-G53</f>
        <v>77356.590000000026</v>
      </c>
      <c r="J53" s="39">
        <f>SUM(D53+G53)</f>
        <v>418320.89</v>
      </c>
      <c r="K53" s="39">
        <f t="shared" si="8"/>
        <v>412629.99</v>
      </c>
      <c r="L53" s="39">
        <f t="shared" si="3"/>
        <v>-5690.8999999999942</v>
      </c>
      <c r="M53" s="7"/>
    </row>
    <row r="54" spans="1:13" x14ac:dyDescent="0.2">
      <c r="A54" s="30" t="s">
        <v>23</v>
      </c>
      <c r="B54" s="24">
        <v>40000000</v>
      </c>
      <c r="C54" s="24"/>
      <c r="D54" s="41">
        <f>SUM(D55)</f>
        <v>9175573.6600000001</v>
      </c>
      <c r="E54" s="41">
        <f>E55</f>
        <v>5804899.0100000007</v>
      </c>
      <c r="F54" s="26">
        <f t="shared" si="0"/>
        <v>-3370674.6499999994</v>
      </c>
      <c r="G54" s="26">
        <f>SUM(G55)</f>
        <v>1734627.3</v>
      </c>
      <c r="H54" s="26"/>
      <c r="I54" s="26">
        <f t="shared" si="4"/>
        <v>-1734627.3</v>
      </c>
      <c r="J54" s="26">
        <f>D54+G54</f>
        <v>10910200.960000001</v>
      </c>
      <c r="K54" s="26">
        <f t="shared" si="8"/>
        <v>5804899.0100000007</v>
      </c>
      <c r="L54" s="26">
        <f>K54-J54</f>
        <v>-5105301.95</v>
      </c>
      <c r="M54" s="4"/>
    </row>
    <row r="55" spans="1:13" ht="15.75" customHeight="1" x14ac:dyDescent="0.2">
      <c r="A55" s="30" t="s">
        <v>24</v>
      </c>
      <c r="B55" s="34">
        <v>41000000</v>
      </c>
      <c r="C55" s="34"/>
      <c r="D55" s="26">
        <f>D62</f>
        <v>9175573.6600000001</v>
      </c>
      <c r="E55" s="26">
        <f>E57+E62</f>
        <v>5804899.0100000007</v>
      </c>
      <c r="F55" s="26">
        <f t="shared" si="0"/>
        <v>-3370674.6499999994</v>
      </c>
      <c r="G55" s="26">
        <f>G63</f>
        <v>1734627.3</v>
      </c>
      <c r="H55" s="26"/>
      <c r="I55" s="26">
        <f t="shared" si="4"/>
        <v>-1734627.3</v>
      </c>
      <c r="J55" s="26">
        <f>D55+G55</f>
        <v>10910200.960000001</v>
      </c>
      <c r="K55" s="26">
        <f t="shared" si="8"/>
        <v>5804899.0100000007</v>
      </c>
      <c r="L55" s="26">
        <f>K55-J55</f>
        <v>-5105301.95</v>
      </c>
      <c r="M55" s="4"/>
    </row>
    <row r="56" spans="1:13" ht="25.5" customHeight="1" x14ac:dyDescent="0.2">
      <c r="A56" s="28" t="s">
        <v>110</v>
      </c>
      <c r="B56" s="24">
        <v>41020000</v>
      </c>
      <c r="C56" s="24"/>
      <c r="D56" s="26">
        <f>SUM(D57:D58)</f>
        <v>0</v>
      </c>
      <c r="E56" s="26"/>
      <c r="F56" s="26">
        <f t="shared" si="0"/>
        <v>0</v>
      </c>
      <c r="G56" s="26"/>
      <c r="H56" s="26">
        <v>11507648</v>
      </c>
      <c r="I56" s="27">
        <f>H56-G56</f>
        <v>11507648</v>
      </c>
      <c r="J56" s="26">
        <f>SUM(D56+G56)</f>
        <v>0</v>
      </c>
      <c r="K56" s="26">
        <f t="shared" si="8"/>
        <v>11507648</v>
      </c>
      <c r="L56" s="26">
        <f t="shared" si="3"/>
        <v>11507648</v>
      </c>
      <c r="M56" s="4"/>
    </row>
    <row r="57" spans="1:13" ht="53.25" customHeight="1" x14ac:dyDescent="0.2">
      <c r="A57" s="25" t="s">
        <v>111</v>
      </c>
      <c r="B57" s="22">
        <v>41030600</v>
      </c>
      <c r="C57" s="22"/>
      <c r="D57" s="26"/>
      <c r="E57" s="26">
        <v>1168100</v>
      </c>
      <c r="F57" s="26">
        <f t="shared" si="0"/>
        <v>1168100</v>
      </c>
      <c r="G57" s="26"/>
      <c r="H57" s="26"/>
      <c r="I57" s="27"/>
      <c r="J57" s="26">
        <f>SUM(D57+G57)</f>
        <v>0</v>
      </c>
      <c r="K57" s="26">
        <f t="shared" si="8"/>
        <v>1168100</v>
      </c>
      <c r="L57" s="26">
        <f t="shared" si="3"/>
        <v>1168100</v>
      </c>
      <c r="M57" s="4"/>
    </row>
    <row r="58" spans="1:13" ht="27" hidden="1" customHeight="1" x14ac:dyDescent="0.2">
      <c r="A58" s="29" t="s">
        <v>60</v>
      </c>
      <c r="B58" s="22">
        <v>41020200</v>
      </c>
      <c r="C58" s="22"/>
      <c r="D58" s="26"/>
      <c r="E58" s="26"/>
      <c r="F58" s="26">
        <f t="shared" si="0"/>
        <v>0</v>
      </c>
      <c r="G58" s="26"/>
      <c r="H58" s="26"/>
      <c r="I58" s="27"/>
      <c r="J58" s="26"/>
      <c r="K58" s="26">
        <f t="shared" si="8"/>
        <v>0</v>
      </c>
      <c r="L58" s="27">
        <f t="shared" si="3"/>
        <v>0</v>
      </c>
      <c r="M58" s="4"/>
    </row>
    <row r="59" spans="1:13" ht="38.25" hidden="1" x14ac:dyDescent="0.2">
      <c r="A59" s="32" t="s">
        <v>72</v>
      </c>
      <c r="B59" s="22">
        <v>41030600</v>
      </c>
      <c r="C59" s="22"/>
      <c r="D59" s="26"/>
      <c r="E59" s="26"/>
      <c r="F59" s="26">
        <f t="shared" si="0"/>
        <v>0</v>
      </c>
      <c r="G59" s="26"/>
      <c r="H59" s="26"/>
      <c r="I59" s="27"/>
      <c r="J59" s="26">
        <f>SUM(D59+G59)</f>
        <v>0</v>
      </c>
      <c r="K59" s="26">
        <f t="shared" ref="K59:K61" si="11">SUM(E59+H59)</f>
        <v>0</v>
      </c>
      <c r="L59" s="27">
        <f t="shared" si="3"/>
        <v>0</v>
      </c>
      <c r="M59" s="4"/>
    </row>
    <row r="60" spans="1:13" ht="25.5" hidden="1" x14ac:dyDescent="0.2">
      <c r="A60" s="32" t="s">
        <v>48</v>
      </c>
      <c r="B60" s="33">
        <v>41030800</v>
      </c>
      <c r="C60" s="33"/>
      <c r="D60" s="26"/>
      <c r="E60" s="26"/>
      <c r="F60" s="26">
        <f t="shared" si="0"/>
        <v>0</v>
      </c>
      <c r="G60" s="26"/>
      <c r="H60" s="26"/>
      <c r="I60" s="27"/>
      <c r="J60" s="26">
        <f t="shared" ref="J60:J61" si="12">SUM(D60+G60)</f>
        <v>0</v>
      </c>
      <c r="K60" s="26">
        <f t="shared" si="11"/>
        <v>0</v>
      </c>
      <c r="L60" s="27">
        <f t="shared" si="3"/>
        <v>0</v>
      </c>
      <c r="M60" s="4"/>
    </row>
    <row r="61" spans="1:13" ht="63.75" hidden="1" x14ac:dyDescent="0.2">
      <c r="A61" s="32" t="s">
        <v>73</v>
      </c>
      <c r="B61" s="22">
        <v>41031000</v>
      </c>
      <c r="C61" s="22"/>
      <c r="D61" s="26"/>
      <c r="E61" s="26"/>
      <c r="F61" s="26">
        <f t="shared" si="0"/>
        <v>0</v>
      </c>
      <c r="G61" s="26"/>
      <c r="H61" s="26"/>
      <c r="I61" s="27"/>
      <c r="J61" s="26">
        <f t="shared" si="12"/>
        <v>0</v>
      </c>
      <c r="K61" s="26">
        <f t="shared" si="11"/>
        <v>0</v>
      </c>
      <c r="L61" s="27">
        <f t="shared" si="3"/>
        <v>0</v>
      </c>
      <c r="M61" s="4"/>
    </row>
    <row r="62" spans="1:13" ht="57" customHeight="1" x14ac:dyDescent="0.2">
      <c r="A62" s="42" t="s">
        <v>77</v>
      </c>
      <c r="B62" s="22">
        <v>41050000</v>
      </c>
      <c r="C62" s="22"/>
      <c r="D62" s="41">
        <f>D66</f>
        <v>9175573.6600000001</v>
      </c>
      <c r="E62" s="26">
        <f>E64+E65</f>
        <v>4636799.0100000007</v>
      </c>
      <c r="F62" s="26">
        <f>E62-D62</f>
        <v>-4538774.6499999994</v>
      </c>
      <c r="G62" s="26"/>
      <c r="H62" s="26"/>
      <c r="I62" s="27">
        <f>SUM(H62-G62)</f>
        <v>0</v>
      </c>
      <c r="J62" s="26">
        <f>G62+D62</f>
        <v>9175573.6600000001</v>
      </c>
      <c r="K62" s="26">
        <f>SUM(E62+H62)</f>
        <v>4636799.0100000007</v>
      </c>
      <c r="L62" s="26">
        <f>SUM(F62+I62)</f>
        <v>-4538774.6499999994</v>
      </c>
      <c r="M62" s="4"/>
    </row>
    <row r="63" spans="1:13" ht="57" customHeight="1" x14ac:dyDescent="0.2">
      <c r="A63" s="57" t="s">
        <v>113</v>
      </c>
      <c r="B63" s="22">
        <v>41052600</v>
      </c>
      <c r="C63" s="22"/>
      <c r="D63" s="41"/>
      <c r="E63" s="26"/>
      <c r="F63" s="26"/>
      <c r="G63" s="26">
        <v>1734627.3</v>
      </c>
      <c r="H63" s="26"/>
      <c r="I63" s="27">
        <f>H63-G63</f>
        <v>-1734627.3</v>
      </c>
      <c r="J63" s="26">
        <f>G63+D63</f>
        <v>1734627.3</v>
      </c>
      <c r="K63" s="26">
        <f>H63+E63</f>
        <v>0</v>
      </c>
      <c r="L63" s="26">
        <f>K63-J63</f>
        <v>-1734627.3</v>
      </c>
      <c r="M63" s="4"/>
    </row>
    <row r="64" spans="1:13" ht="57" customHeight="1" x14ac:dyDescent="0.2">
      <c r="A64" s="36" t="s">
        <v>78</v>
      </c>
      <c r="B64" s="22">
        <v>41053500</v>
      </c>
      <c r="C64" s="22"/>
      <c r="D64" s="26"/>
      <c r="E64" s="26">
        <v>97468.4</v>
      </c>
      <c r="F64" s="26">
        <f>E64-D64</f>
        <v>97468.4</v>
      </c>
      <c r="G64" s="26"/>
      <c r="H64" s="26"/>
      <c r="I64" s="27">
        <f t="shared" ref="I64" si="13">SUM(H64-G64)</f>
        <v>0</v>
      </c>
      <c r="J64" s="26">
        <f>G64+D64</f>
        <v>0</v>
      </c>
      <c r="K64" s="26">
        <f t="shared" ref="K64" si="14">SUM(E64+H64)</f>
        <v>97468.4</v>
      </c>
      <c r="L64" s="26">
        <f t="shared" ref="L64" si="15">SUM(F64+I64)</f>
        <v>97468.4</v>
      </c>
      <c r="M64" s="4"/>
    </row>
    <row r="65" spans="1:13" ht="21" customHeight="1" x14ac:dyDescent="0.2">
      <c r="A65" s="36" t="s">
        <v>79</v>
      </c>
      <c r="B65" s="22">
        <v>41053900</v>
      </c>
      <c r="C65" s="22"/>
      <c r="D65" s="26">
        <v>9175573.6600000001</v>
      </c>
      <c r="E65" s="26">
        <v>4539330.6100000003</v>
      </c>
      <c r="F65" s="26">
        <f>E65-D65</f>
        <v>-4636243.05</v>
      </c>
      <c r="G65" s="26"/>
      <c r="H65" s="26"/>
      <c r="I65" s="26">
        <f>H65-G65</f>
        <v>0</v>
      </c>
      <c r="J65" s="26">
        <f>G65+D65</f>
        <v>9175573.6600000001</v>
      </c>
      <c r="K65" s="26">
        <f t="shared" ref="K65:L66" si="16">SUM(E65+H65)</f>
        <v>4539330.6100000003</v>
      </c>
      <c r="L65" s="26">
        <f t="shared" si="16"/>
        <v>-4636243.05</v>
      </c>
      <c r="M65" s="4"/>
    </row>
    <row r="66" spans="1:13" ht="16.5" hidden="1" customHeight="1" x14ac:dyDescent="0.2">
      <c r="A66" s="36" t="s">
        <v>79</v>
      </c>
      <c r="B66" s="22">
        <v>41053900</v>
      </c>
      <c r="C66" s="22"/>
      <c r="D66" s="26">
        <v>9175573.6600000001</v>
      </c>
      <c r="E66" s="26"/>
      <c r="F66" s="26">
        <f t="shared" ref="F66" si="17">SUM(E66-D65)</f>
        <v>-9175573.6600000001</v>
      </c>
      <c r="G66" s="26"/>
      <c r="H66" s="26"/>
      <c r="I66" s="27">
        <f>SUM(H66-G66)</f>
        <v>0</v>
      </c>
      <c r="J66" s="26">
        <f>SUM(D65+G66)</f>
        <v>9175573.6600000001</v>
      </c>
      <c r="K66" s="26">
        <f t="shared" si="16"/>
        <v>0</v>
      </c>
      <c r="L66" s="27">
        <f t="shared" si="16"/>
        <v>-9175573.6600000001</v>
      </c>
      <c r="M66" s="4"/>
    </row>
    <row r="67" spans="1:13" ht="48.75" customHeight="1" x14ac:dyDescent="0.2">
      <c r="A67" s="30" t="s">
        <v>99</v>
      </c>
      <c r="B67" s="24">
        <v>90010300</v>
      </c>
      <c r="C67" s="22"/>
      <c r="D67" s="39">
        <f>D53+D54</f>
        <v>9308263.6799999997</v>
      </c>
      <c r="E67" s="39">
        <f>E53+E54</f>
        <v>5854541.540000001</v>
      </c>
      <c r="F67" s="39">
        <f>E67-D67</f>
        <v>-3453722.1399999987</v>
      </c>
      <c r="G67" s="39">
        <f>G53+G54</f>
        <v>2020258.17</v>
      </c>
      <c r="H67" s="39">
        <f>H53+H56</f>
        <v>11870635.460000001</v>
      </c>
      <c r="I67" s="39">
        <f>H67-G67</f>
        <v>9850377.290000001</v>
      </c>
      <c r="J67" s="39">
        <f>D67+G67</f>
        <v>11328521.85</v>
      </c>
      <c r="K67" s="39">
        <f>E67+H67</f>
        <v>17725177</v>
      </c>
      <c r="L67" s="39">
        <f>K67-J67</f>
        <v>6396655.1500000004</v>
      </c>
      <c r="M67" s="4"/>
    </row>
    <row r="68" spans="1:13" ht="48.75" hidden="1" customHeight="1" x14ac:dyDescent="0.2">
      <c r="A68" s="28" t="s">
        <v>27</v>
      </c>
      <c r="B68" s="24"/>
      <c r="C68" s="22"/>
      <c r="D68" s="39">
        <f>D53+D54</f>
        <v>9308263.6799999997</v>
      </c>
      <c r="E68" s="26"/>
      <c r="F68" s="26"/>
      <c r="G68" s="26"/>
      <c r="H68" s="26"/>
      <c r="I68" s="27"/>
      <c r="J68" s="26"/>
      <c r="K68" s="26"/>
      <c r="L68" s="27"/>
      <c r="M68" s="4"/>
    </row>
    <row r="69" spans="1:13" ht="41.25" customHeight="1" x14ac:dyDescent="0.2">
      <c r="A69" s="30" t="s">
        <v>26</v>
      </c>
      <c r="B69" s="22">
        <v>100</v>
      </c>
      <c r="C69" s="24"/>
      <c r="D69" s="26">
        <f>D70+D71</f>
        <v>3924565.42</v>
      </c>
      <c r="E69" s="26">
        <f>E70+E71</f>
        <v>1387853.22</v>
      </c>
      <c r="F69" s="26">
        <f>E69-D68</f>
        <v>-7920410.46</v>
      </c>
      <c r="G69" s="26">
        <f>G70</f>
        <v>303385.37</v>
      </c>
      <c r="H69" s="26">
        <f>H70</f>
        <v>411974.63</v>
      </c>
      <c r="I69" s="26">
        <f>H69-G69</f>
        <v>108589.26000000001</v>
      </c>
      <c r="J69" s="26">
        <f>D68+G69</f>
        <v>9611649.0499999989</v>
      </c>
      <c r="K69" s="26">
        <f>E69+H69</f>
        <v>1799827.85</v>
      </c>
      <c r="L69" s="26">
        <f>K69-J69</f>
        <v>-7811821.1999999993</v>
      </c>
      <c r="M69" s="7"/>
    </row>
    <row r="70" spans="1:13" ht="63.75" x14ac:dyDescent="0.2">
      <c r="A70" s="25" t="s">
        <v>74</v>
      </c>
      <c r="B70" s="44" t="s">
        <v>80</v>
      </c>
      <c r="C70" s="22"/>
      <c r="D70" s="26">
        <v>3872465.42</v>
      </c>
      <c r="E70" s="26">
        <v>1387753.22</v>
      </c>
      <c r="F70" s="26">
        <f>E70-D70</f>
        <v>-2484712.2000000002</v>
      </c>
      <c r="G70" s="26">
        <v>303385.37</v>
      </c>
      <c r="H70" s="26">
        <v>411974.63</v>
      </c>
      <c r="I70" s="26">
        <f>H70-G70</f>
        <v>108589.26000000001</v>
      </c>
      <c r="J70" s="26">
        <f>D70+G70</f>
        <v>4175850.79</v>
      </c>
      <c r="K70" s="26">
        <f>E70+H70</f>
        <v>1799727.85</v>
      </c>
      <c r="L70" s="26">
        <f>K70-J70</f>
        <v>-2376122.94</v>
      </c>
      <c r="M70" s="7"/>
    </row>
    <row r="71" spans="1:13" x14ac:dyDescent="0.2">
      <c r="A71" s="45" t="s">
        <v>82</v>
      </c>
      <c r="B71" s="46" t="s">
        <v>81</v>
      </c>
      <c r="C71" s="22"/>
      <c r="D71" s="26">
        <v>52100</v>
      </c>
      <c r="E71" s="26">
        <v>100</v>
      </c>
      <c r="F71" s="26">
        <f>E71-D71</f>
        <v>-52000</v>
      </c>
      <c r="G71" s="26"/>
      <c r="H71" s="26"/>
      <c r="I71" s="26">
        <f>H71-G71</f>
        <v>0</v>
      </c>
      <c r="J71" s="26">
        <f>D70+G71</f>
        <v>3872465.42</v>
      </c>
      <c r="K71" s="26">
        <f>E71+H71</f>
        <v>100</v>
      </c>
      <c r="L71" s="26">
        <f>K71-J71</f>
        <v>-3872365.42</v>
      </c>
      <c r="M71" s="6"/>
    </row>
    <row r="72" spans="1:13" x14ac:dyDescent="0.2">
      <c r="A72" s="30" t="s">
        <v>28</v>
      </c>
      <c r="B72" s="47" t="s">
        <v>61</v>
      </c>
      <c r="C72" s="33"/>
      <c r="D72" s="26">
        <f>D73+D74+D75</f>
        <v>899959.48</v>
      </c>
      <c r="E72" s="26"/>
      <c r="F72" s="26">
        <f>E72-D72</f>
        <v>-899959.48</v>
      </c>
      <c r="G72" s="26"/>
      <c r="H72" s="26"/>
      <c r="I72" s="27">
        <f t="shared" ref="I72" si="18">SUM(H72-G72)</f>
        <v>0</v>
      </c>
      <c r="J72" s="26">
        <f>G72+D72</f>
        <v>899959.48</v>
      </c>
      <c r="K72" s="26">
        <f>SUM(E72+H72)</f>
        <v>0</v>
      </c>
      <c r="L72" s="26">
        <f>SUM(F72+I72)</f>
        <v>-899959.48</v>
      </c>
      <c r="M72" s="4"/>
    </row>
    <row r="73" spans="1:13" s="3" customFormat="1" ht="25.5" x14ac:dyDescent="0.2">
      <c r="A73" s="31" t="s">
        <v>62</v>
      </c>
      <c r="B73" s="44" t="s">
        <v>103</v>
      </c>
      <c r="C73" s="22"/>
      <c r="D73" s="26">
        <v>467029.93</v>
      </c>
      <c r="E73" s="26"/>
      <c r="F73" s="26">
        <f>E73-D73</f>
        <v>-467029.93</v>
      </c>
      <c r="G73" s="26"/>
      <c r="H73" s="26"/>
      <c r="I73" s="27"/>
      <c r="J73" s="26">
        <f>G73+D73</f>
        <v>467029.93</v>
      </c>
      <c r="K73" s="26">
        <f t="shared" ref="K73:K75" si="19">SUM(E73+H73)</f>
        <v>0</v>
      </c>
      <c r="L73" s="26">
        <f t="shared" ref="L73:L75" si="20">SUM(F73+I73)</f>
        <v>-467029.93</v>
      </c>
      <c r="M73" s="4"/>
    </row>
    <row r="74" spans="1:13" ht="25.5" x14ac:dyDescent="0.2">
      <c r="A74" s="45" t="s">
        <v>84</v>
      </c>
      <c r="B74" s="44" t="s">
        <v>102</v>
      </c>
      <c r="C74" s="22"/>
      <c r="D74" s="26">
        <v>423729.55</v>
      </c>
      <c r="E74" s="26"/>
      <c r="F74" s="26">
        <f>E74-D74</f>
        <v>-423729.55</v>
      </c>
      <c r="G74" s="26"/>
      <c r="H74" s="26"/>
      <c r="I74" s="26">
        <f>SUM(H74-G74)</f>
        <v>0</v>
      </c>
      <c r="J74" s="26">
        <f t="shared" ref="J74:J75" si="21">SUM(D73+G74)</f>
        <v>467029.93</v>
      </c>
      <c r="K74" s="26">
        <f t="shared" si="19"/>
        <v>0</v>
      </c>
      <c r="L74" s="26">
        <f t="shared" si="20"/>
        <v>-423729.55</v>
      </c>
      <c r="M74" s="4"/>
    </row>
    <row r="75" spans="1:13" x14ac:dyDescent="0.2">
      <c r="A75" s="45" t="s">
        <v>83</v>
      </c>
      <c r="B75" s="46" t="s">
        <v>101</v>
      </c>
      <c r="C75" s="22"/>
      <c r="D75" s="26">
        <v>9200</v>
      </c>
      <c r="E75" s="26"/>
      <c r="F75" s="26">
        <f>E75-D75</f>
        <v>-9200</v>
      </c>
      <c r="G75" s="26"/>
      <c r="H75" s="26"/>
      <c r="I75" s="27">
        <f>SUM(H75-G75)</f>
        <v>0</v>
      </c>
      <c r="J75" s="26">
        <f>D75+G75</f>
        <v>9200</v>
      </c>
      <c r="K75" s="26">
        <f t="shared" si="19"/>
        <v>0</v>
      </c>
      <c r="L75" s="26">
        <f t="shared" si="20"/>
        <v>-9200</v>
      </c>
      <c r="M75" s="4"/>
    </row>
    <row r="76" spans="1:13" ht="25.5" x14ac:dyDescent="0.2">
      <c r="A76" s="30" t="s">
        <v>42</v>
      </c>
      <c r="B76" s="48" t="s">
        <v>63</v>
      </c>
      <c r="C76" s="33"/>
      <c r="D76" s="26">
        <f>D77+D78+D79</f>
        <v>2366559.35</v>
      </c>
      <c r="E76" s="26">
        <f>E78+E79</f>
        <v>833581.66</v>
      </c>
      <c r="F76" s="26">
        <f>E76-D76</f>
        <v>-1532977.69</v>
      </c>
      <c r="G76" s="26"/>
      <c r="H76" s="26"/>
      <c r="I76" s="27">
        <f>SUM(H76-G76)</f>
        <v>0</v>
      </c>
      <c r="J76" s="26">
        <f>G76+D76</f>
        <v>2366559.35</v>
      </c>
      <c r="K76" s="26">
        <f t="shared" ref="K76" si="22">SUM(E76+H76)</f>
        <v>833581.66</v>
      </c>
      <c r="L76" s="26">
        <f t="shared" ref="L76" si="23">SUM(F76+I76)</f>
        <v>-1532977.69</v>
      </c>
      <c r="M76" s="4"/>
    </row>
    <row r="77" spans="1:13" ht="38.25" x14ac:dyDescent="0.2">
      <c r="A77" s="31" t="s">
        <v>64</v>
      </c>
      <c r="B77" s="46" t="s">
        <v>65</v>
      </c>
      <c r="C77" s="33"/>
      <c r="D77" s="41">
        <v>1741056</v>
      </c>
      <c r="E77" s="41"/>
      <c r="F77" s="26">
        <f t="shared" ref="F76:F81" si="24">E77-D77</f>
        <v>-1741056</v>
      </c>
      <c r="G77" s="26"/>
      <c r="H77" s="26"/>
      <c r="I77" s="27"/>
      <c r="J77" s="41">
        <f>G77+D77</f>
        <v>1741056</v>
      </c>
      <c r="K77" s="26"/>
      <c r="L77" s="27">
        <f t="shared" ref="L77" si="25">SUM(K77-J77)</f>
        <v>-1741056</v>
      </c>
      <c r="M77" s="4"/>
    </row>
    <row r="78" spans="1:13" ht="63.75" x14ac:dyDescent="0.2">
      <c r="A78" s="45" t="s">
        <v>85</v>
      </c>
      <c r="B78" s="46" t="s">
        <v>67</v>
      </c>
      <c r="C78" s="33"/>
      <c r="D78" s="41">
        <v>499206.1</v>
      </c>
      <c r="E78" s="41">
        <v>807681.66</v>
      </c>
      <c r="F78" s="26">
        <f t="shared" si="24"/>
        <v>308475.56000000006</v>
      </c>
      <c r="G78" s="26"/>
      <c r="H78" s="26"/>
      <c r="I78" s="27"/>
      <c r="J78" s="26">
        <f>D78+G78</f>
        <v>499206.1</v>
      </c>
      <c r="K78" s="26">
        <f>E78+H78</f>
        <v>807681.66</v>
      </c>
      <c r="L78" s="26">
        <f>K78-J78</f>
        <v>308475.56000000006</v>
      </c>
      <c r="M78" s="4"/>
    </row>
    <row r="79" spans="1:13" ht="24.75" customHeight="1" x14ac:dyDescent="0.2">
      <c r="A79" s="49" t="s">
        <v>87</v>
      </c>
      <c r="B79" s="46" t="s">
        <v>86</v>
      </c>
      <c r="C79" s="33"/>
      <c r="D79" s="26">
        <v>126297.25</v>
      </c>
      <c r="E79" s="41">
        <v>25900</v>
      </c>
      <c r="F79" s="26">
        <f t="shared" si="24"/>
        <v>-100397.25</v>
      </c>
      <c r="G79" s="26"/>
      <c r="H79" s="26"/>
      <c r="I79" s="27"/>
      <c r="J79" s="26">
        <f>D79+G79</f>
        <v>126297.25</v>
      </c>
      <c r="K79" s="26">
        <f>E79+H79</f>
        <v>25900</v>
      </c>
      <c r="L79" s="26">
        <f>K79-J79</f>
        <v>-100397.25</v>
      </c>
      <c r="M79" s="4"/>
    </row>
    <row r="80" spans="1:13" ht="25.5" customHeight="1" x14ac:dyDescent="0.2">
      <c r="A80" s="50" t="s">
        <v>29</v>
      </c>
      <c r="B80" s="34">
        <v>4000</v>
      </c>
      <c r="C80" s="33"/>
      <c r="D80" s="26">
        <f>D81</f>
        <v>20000</v>
      </c>
      <c r="E80" s="26">
        <f>E81</f>
        <v>20000</v>
      </c>
      <c r="F80" s="26">
        <f t="shared" si="24"/>
        <v>0</v>
      </c>
      <c r="G80" s="26"/>
      <c r="H80" s="26"/>
      <c r="I80" s="26">
        <f t="shared" ref="I80:I112" si="26">SUM(H80-G80)</f>
        <v>0</v>
      </c>
      <c r="J80" s="26">
        <v>20000</v>
      </c>
      <c r="K80" s="26">
        <v>20000</v>
      </c>
      <c r="L80" s="26">
        <f t="shared" ref="L80:L82" si="27">K80-J80</f>
        <v>0</v>
      </c>
      <c r="M80" s="4"/>
    </row>
    <row r="81" spans="1:13" ht="22.5" customHeight="1" x14ac:dyDescent="0.2">
      <c r="A81" s="33" t="s">
        <v>88</v>
      </c>
      <c r="B81" s="33">
        <v>4082</v>
      </c>
      <c r="C81" s="33"/>
      <c r="D81" s="26">
        <v>20000</v>
      </c>
      <c r="E81" s="26">
        <v>20000</v>
      </c>
      <c r="F81" s="26">
        <f t="shared" si="24"/>
        <v>0</v>
      </c>
      <c r="G81" s="26"/>
      <c r="H81" s="26"/>
      <c r="I81" s="26">
        <f t="shared" si="26"/>
        <v>0</v>
      </c>
      <c r="J81" s="26">
        <f>D81+G81</f>
        <v>20000</v>
      </c>
      <c r="K81" s="26">
        <f>E81+H81</f>
        <v>20000</v>
      </c>
      <c r="L81" s="26">
        <f t="shared" si="27"/>
        <v>0</v>
      </c>
      <c r="M81" s="4"/>
    </row>
    <row r="82" spans="1:13" x14ac:dyDescent="0.2">
      <c r="A82" s="30" t="s">
        <v>30</v>
      </c>
      <c r="B82" s="34">
        <v>5000</v>
      </c>
      <c r="C82" s="33"/>
      <c r="D82" s="26">
        <f>D83</f>
        <v>20000</v>
      </c>
      <c r="E82" s="26"/>
      <c r="F82" s="26">
        <f t="shared" ref="F82" si="28">SUM(E82-D81)</f>
        <v>-20000</v>
      </c>
      <c r="G82" s="26"/>
      <c r="H82" s="26"/>
      <c r="I82" s="27">
        <f t="shared" si="26"/>
        <v>0</v>
      </c>
      <c r="J82" s="26">
        <f t="shared" ref="J80:J82" si="29">SUM(D81+G82)</f>
        <v>20000</v>
      </c>
      <c r="K82" s="26"/>
      <c r="L82" s="26">
        <f t="shared" si="27"/>
        <v>-20000</v>
      </c>
      <c r="M82" s="4"/>
    </row>
    <row r="83" spans="1:13" ht="51" x14ac:dyDescent="0.2">
      <c r="A83" s="31" t="s">
        <v>68</v>
      </c>
      <c r="B83" s="33">
        <v>5051</v>
      </c>
      <c r="C83" s="33"/>
      <c r="D83" s="26">
        <v>20000</v>
      </c>
      <c r="E83" s="26"/>
      <c r="F83" s="26">
        <f>E83-D83</f>
        <v>-20000</v>
      </c>
      <c r="G83" s="26"/>
      <c r="H83" s="26"/>
      <c r="I83" s="27">
        <f t="shared" si="26"/>
        <v>0</v>
      </c>
      <c r="J83" s="26">
        <f t="shared" ref="J83:J89" si="30">D83+G83</f>
        <v>20000</v>
      </c>
      <c r="K83" s="26"/>
      <c r="L83" s="26">
        <f>SUM(K83-J83)</f>
        <v>-20000</v>
      </c>
      <c r="M83" s="4"/>
    </row>
    <row r="84" spans="1:13" ht="27" customHeight="1" x14ac:dyDescent="0.2">
      <c r="A84" s="34" t="s">
        <v>91</v>
      </c>
      <c r="B84" s="34">
        <v>7000</v>
      </c>
      <c r="C84" s="33"/>
      <c r="D84" s="26">
        <f>D88</f>
        <v>49990</v>
      </c>
      <c r="E84" s="26">
        <f>E85</f>
        <v>97468.4</v>
      </c>
      <c r="F84" s="26">
        <f>E84-D84</f>
        <v>47478.399999999994</v>
      </c>
      <c r="G84" s="26">
        <f>G86</f>
        <v>1734627.3</v>
      </c>
      <c r="H84" s="26">
        <v>5660735.04</v>
      </c>
      <c r="I84" s="27">
        <f t="shared" si="26"/>
        <v>3926107.74</v>
      </c>
      <c r="J84" s="26">
        <f t="shared" si="30"/>
        <v>1784617.3</v>
      </c>
      <c r="K84" s="26">
        <f>E84+H84</f>
        <v>5758203.4400000004</v>
      </c>
      <c r="L84" s="26">
        <f>SUM(K84-J84)</f>
        <v>3973586.1400000006</v>
      </c>
      <c r="M84" s="4"/>
    </row>
    <row r="85" spans="1:13" ht="38.25" customHeight="1" x14ac:dyDescent="0.2">
      <c r="A85" s="45" t="s">
        <v>109</v>
      </c>
      <c r="B85" s="33">
        <v>7463</v>
      </c>
      <c r="C85" s="34"/>
      <c r="D85" s="41"/>
      <c r="E85" s="41">
        <v>97468.4</v>
      </c>
      <c r="F85" s="41">
        <f>E85-D85</f>
        <v>97468.4</v>
      </c>
      <c r="G85" s="26"/>
      <c r="H85" s="26"/>
      <c r="I85" s="27">
        <f t="shared" si="26"/>
        <v>0</v>
      </c>
      <c r="J85" s="26">
        <f t="shared" si="30"/>
        <v>0</v>
      </c>
      <c r="K85" s="26">
        <f>E85+H85</f>
        <v>97468.4</v>
      </c>
      <c r="L85" s="26">
        <f t="shared" ref="L85:L93" si="31">K85-J85</f>
        <v>97468.4</v>
      </c>
      <c r="M85" s="4"/>
    </row>
    <row r="86" spans="1:13" ht="38.25" customHeight="1" x14ac:dyDescent="0.2">
      <c r="A86" s="45" t="s">
        <v>114</v>
      </c>
      <c r="B86" s="33">
        <v>7462</v>
      </c>
      <c r="C86" s="34"/>
      <c r="D86" s="41"/>
      <c r="E86" s="41"/>
      <c r="F86" s="41"/>
      <c r="G86" s="26">
        <v>1734627.3</v>
      </c>
      <c r="H86" s="26"/>
      <c r="I86" s="27">
        <f>H86-G86</f>
        <v>-1734627.3</v>
      </c>
      <c r="J86" s="26">
        <f t="shared" si="30"/>
        <v>1734627.3</v>
      </c>
      <c r="K86" s="26"/>
      <c r="L86" s="26">
        <f t="shared" si="31"/>
        <v>-1734627.3</v>
      </c>
      <c r="M86" s="4"/>
    </row>
    <row r="87" spans="1:13" ht="38.25" customHeight="1" x14ac:dyDescent="0.2">
      <c r="A87" s="45" t="s">
        <v>115</v>
      </c>
      <c r="B87" s="33">
        <v>7700</v>
      </c>
      <c r="C87" s="34"/>
      <c r="D87" s="41"/>
      <c r="E87" s="41"/>
      <c r="F87" s="41"/>
      <c r="G87" s="26"/>
      <c r="H87" s="26">
        <v>5660735.04</v>
      </c>
      <c r="I87" s="26">
        <f>H87-G87</f>
        <v>5660735.04</v>
      </c>
      <c r="J87" s="26">
        <f t="shared" si="30"/>
        <v>0</v>
      </c>
      <c r="K87" s="26">
        <f>E87+H87</f>
        <v>5660735.04</v>
      </c>
      <c r="L87" s="26">
        <f t="shared" si="31"/>
        <v>5660735.04</v>
      </c>
      <c r="M87" s="4"/>
    </row>
    <row r="88" spans="1:13" ht="41.25" customHeight="1" x14ac:dyDescent="0.2">
      <c r="A88" s="45" t="s">
        <v>97</v>
      </c>
      <c r="B88" s="33">
        <v>7461</v>
      </c>
      <c r="C88" s="34"/>
      <c r="D88" s="41">
        <v>49990</v>
      </c>
      <c r="E88" s="41"/>
      <c r="F88" s="41">
        <f>E88-D88</f>
        <v>-49990</v>
      </c>
      <c r="G88" s="26"/>
      <c r="H88" s="26"/>
      <c r="I88" s="26">
        <f t="shared" si="26"/>
        <v>0</v>
      </c>
      <c r="J88" s="26">
        <f t="shared" si="30"/>
        <v>49990</v>
      </c>
      <c r="K88" s="26">
        <f>E88+H88</f>
        <v>0</v>
      </c>
      <c r="L88" s="26">
        <f t="shared" si="31"/>
        <v>-49990</v>
      </c>
      <c r="M88" s="4"/>
    </row>
    <row r="89" spans="1:13" ht="42" customHeight="1" x14ac:dyDescent="0.2">
      <c r="A89" s="30" t="s">
        <v>90</v>
      </c>
      <c r="B89" s="24">
        <v>8000</v>
      </c>
      <c r="C89" s="34"/>
      <c r="D89" s="41">
        <f>D90+D91+D92+D93</f>
        <v>55955</v>
      </c>
      <c r="E89" s="41">
        <f>E90+E91</f>
        <v>249832</v>
      </c>
      <c r="F89" s="41">
        <f>E89-D89</f>
        <v>193877</v>
      </c>
      <c r="G89" s="26"/>
      <c r="H89" s="26"/>
      <c r="I89" s="26">
        <f>H89-G89</f>
        <v>0</v>
      </c>
      <c r="J89" s="26">
        <f t="shared" si="30"/>
        <v>55955</v>
      </c>
      <c r="K89" s="26">
        <f>H89+E89</f>
        <v>249832</v>
      </c>
      <c r="L89" s="26">
        <f t="shared" si="31"/>
        <v>193877</v>
      </c>
      <c r="M89" s="4"/>
    </row>
    <row r="90" spans="1:13" ht="31.5" customHeight="1" x14ac:dyDescent="0.2">
      <c r="A90" s="45" t="s">
        <v>89</v>
      </c>
      <c r="B90" s="24">
        <v>8110</v>
      </c>
      <c r="C90" s="22"/>
      <c r="D90" s="41">
        <v>39955</v>
      </c>
      <c r="E90" s="41">
        <v>59920</v>
      </c>
      <c r="F90" s="41">
        <f>E90-D89</f>
        <v>3965</v>
      </c>
      <c r="G90" s="26"/>
      <c r="H90" s="26"/>
      <c r="I90" s="27">
        <f t="shared" si="26"/>
        <v>0</v>
      </c>
      <c r="J90" s="26">
        <f>D89+G90</f>
        <v>55955</v>
      </c>
      <c r="K90" s="26">
        <f>H90+E90</f>
        <v>59920</v>
      </c>
      <c r="L90" s="26">
        <f t="shared" si="31"/>
        <v>3965</v>
      </c>
      <c r="M90" s="4"/>
    </row>
    <row r="91" spans="1:13" ht="27" customHeight="1" x14ac:dyDescent="0.2">
      <c r="A91" s="45" t="s">
        <v>69</v>
      </c>
      <c r="B91" s="22">
        <v>8220</v>
      </c>
      <c r="C91" s="22"/>
      <c r="D91" s="41"/>
      <c r="E91" s="41">
        <v>189912</v>
      </c>
      <c r="F91" s="41">
        <f>E91-D90</f>
        <v>149957</v>
      </c>
      <c r="G91" s="26">
        <f>G93</f>
        <v>0</v>
      </c>
      <c r="H91" s="26"/>
      <c r="I91" s="26">
        <f t="shared" si="26"/>
        <v>0</v>
      </c>
      <c r="J91" s="26">
        <f>SUM(D90+G91)</f>
        <v>39955</v>
      </c>
      <c r="K91" s="26">
        <f>H91+E91</f>
        <v>189912</v>
      </c>
      <c r="L91" s="26">
        <f t="shared" si="31"/>
        <v>149957</v>
      </c>
      <c r="M91" s="4"/>
    </row>
    <row r="92" spans="1:13" ht="27" customHeight="1" x14ac:dyDescent="0.2">
      <c r="A92" s="27" t="s">
        <v>112</v>
      </c>
      <c r="B92" s="27">
        <v>8761</v>
      </c>
      <c r="C92" s="22"/>
      <c r="D92" s="41">
        <v>6000</v>
      </c>
      <c r="E92" s="41"/>
      <c r="F92" s="41">
        <f>E92-D92</f>
        <v>-6000</v>
      </c>
      <c r="G92" s="26"/>
      <c r="H92" s="26"/>
      <c r="I92" s="27"/>
      <c r="J92" s="26">
        <f>D92+G92</f>
        <v>6000</v>
      </c>
      <c r="K92" s="26"/>
      <c r="L92" s="26">
        <f t="shared" si="31"/>
        <v>-6000</v>
      </c>
      <c r="M92" s="4"/>
    </row>
    <row r="93" spans="1:13" ht="15" customHeight="1" x14ac:dyDescent="0.2">
      <c r="A93" s="27" t="s">
        <v>104</v>
      </c>
      <c r="B93" s="27">
        <v>8770</v>
      </c>
      <c r="C93" s="26">
        <f>SUM(E91+H91)</f>
        <v>189912</v>
      </c>
      <c r="D93" s="27">
        <v>10000</v>
      </c>
      <c r="E93" s="41"/>
      <c r="F93" s="41">
        <f>E93-D93</f>
        <v>-10000</v>
      </c>
      <c r="G93" s="26"/>
      <c r="H93" s="26"/>
      <c r="I93" s="26">
        <f>H93-G93</f>
        <v>0</v>
      </c>
      <c r="J93" s="26">
        <f>D93+G93</f>
        <v>10000</v>
      </c>
      <c r="K93" s="26"/>
      <c r="L93" s="26">
        <f t="shared" si="31"/>
        <v>-10000</v>
      </c>
      <c r="M93" s="4"/>
    </row>
    <row r="94" spans="1:13" ht="15" hidden="1" customHeight="1" x14ac:dyDescent="0.2">
      <c r="A94" s="27" t="s">
        <v>105</v>
      </c>
      <c r="B94" s="27">
        <v>8761</v>
      </c>
      <c r="C94" s="26"/>
      <c r="D94" s="27">
        <v>10000</v>
      </c>
      <c r="E94" s="26"/>
      <c r="F94" s="54"/>
      <c r="G94" s="43"/>
      <c r="H94" s="43"/>
      <c r="I94" s="43"/>
      <c r="J94" s="43"/>
      <c r="K94" s="43"/>
      <c r="L94" s="43"/>
    </row>
    <row r="95" spans="1:13" ht="15" customHeight="1" x14ac:dyDescent="0.2">
      <c r="A95" s="30" t="s">
        <v>31</v>
      </c>
      <c r="B95" s="34">
        <v>900202</v>
      </c>
      <c r="C95" s="39"/>
      <c r="D95" s="39">
        <f>D69+D72+D76+D80+D82+D84+D89</f>
        <v>7337029.25</v>
      </c>
      <c r="E95" s="39">
        <f>E69+E76+E80+E84+E89</f>
        <v>2588735.2799999998</v>
      </c>
      <c r="F95" s="55">
        <f>E95-D95</f>
        <v>-4748293.9700000007</v>
      </c>
      <c r="G95" s="55">
        <f>G69+G84</f>
        <v>2038012.67</v>
      </c>
      <c r="H95" s="55">
        <f>H69+H87</f>
        <v>6072709.6699999999</v>
      </c>
      <c r="I95" s="55">
        <f>H95-G95</f>
        <v>4034697</v>
      </c>
      <c r="J95" s="55">
        <f>D95+G95</f>
        <v>9375041.9199999999</v>
      </c>
      <c r="K95" s="55">
        <f>E95+H95</f>
        <v>8661444.9499999993</v>
      </c>
      <c r="L95" s="55">
        <f>K95-J95</f>
        <v>-713596.97000000067</v>
      </c>
    </row>
    <row r="96" spans="1:13" ht="15" customHeight="1" x14ac:dyDescent="0.2">
      <c r="A96" s="32" t="s">
        <v>98</v>
      </c>
      <c r="B96" s="24">
        <v>9120</v>
      </c>
      <c r="C96" s="33"/>
      <c r="D96" s="41"/>
      <c r="E96" s="26"/>
      <c r="F96" s="54"/>
      <c r="G96" s="43"/>
      <c r="H96" s="43"/>
      <c r="I96" s="43"/>
      <c r="J96" s="43"/>
      <c r="K96" s="54">
        <f>H96+E96</f>
        <v>0</v>
      </c>
      <c r="L96" s="54">
        <f>K96-J96</f>
        <v>0</v>
      </c>
    </row>
    <row r="97" spans="1:13" ht="14.25" customHeight="1" x14ac:dyDescent="0.2">
      <c r="A97" s="30" t="s">
        <v>31</v>
      </c>
      <c r="B97" s="24"/>
      <c r="C97" s="22"/>
      <c r="D97" s="39">
        <f>D95+D96</f>
        <v>7337029.25</v>
      </c>
      <c r="E97" s="56">
        <f>E95+E96</f>
        <v>2588735.2799999998</v>
      </c>
      <c r="F97" s="56">
        <f>E97-D97</f>
        <v>-4748293.9700000007</v>
      </c>
      <c r="G97" s="39">
        <f>G69+G84</f>
        <v>2038012.67</v>
      </c>
      <c r="H97" s="39">
        <f>H95</f>
        <v>6072709.6699999999</v>
      </c>
      <c r="I97" s="39">
        <f>H97-G97</f>
        <v>4034697</v>
      </c>
      <c r="J97" s="39">
        <f>J95+J96</f>
        <v>9375041.9199999999</v>
      </c>
      <c r="K97" s="39">
        <f>K95</f>
        <v>8661444.9499999993</v>
      </c>
      <c r="L97" s="39">
        <f>K97-J97</f>
        <v>-713596.97000000067</v>
      </c>
      <c r="M97" s="6"/>
    </row>
    <row r="98" spans="1:13" ht="15.75" hidden="1" customHeight="1" x14ac:dyDescent="0.2">
      <c r="A98" s="45" t="s">
        <v>94</v>
      </c>
      <c r="B98" s="22">
        <v>9120</v>
      </c>
      <c r="C98" s="22"/>
      <c r="D98" s="39" t="e">
        <f>SUM(D71,#REF!,#REF!,#REF!,#REF!,#REF!,#REF!,#REF!,D91)</f>
        <v>#REF!</v>
      </c>
      <c r="E98" s="26"/>
      <c r="F98" s="26" t="e">
        <f>SUM(E98-#REF!)</f>
        <v>#REF!</v>
      </c>
      <c r="G98" s="26"/>
      <c r="H98" s="26"/>
      <c r="I98" s="27"/>
      <c r="J98" s="26" t="e">
        <f>SUM(#REF!+G98)</f>
        <v>#REF!</v>
      </c>
      <c r="K98" s="26" t="e">
        <f>SUM(#REF!+#REF!)</f>
        <v>#REF!</v>
      </c>
      <c r="L98" s="27" t="e">
        <f>SUM(#REF!+#REF!)</f>
        <v>#REF!</v>
      </c>
      <c r="M98" s="6"/>
    </row>
    <row r="99" spans="1:13" ht="15.75" hidden="1" customHeight="1" x14ac:dyDescent="0.2">
      <c r="A99" s="45" t="s">
        <v>95</v>
      </c>
      <c r="B99" s="22">
        <v>9570</v>
      </c>
      <c r="C99" s="22"/>
      <c r="D99" s="26">
        <v>229900</v>
      </c>
      <c r="E99" s="39"/>
      <c r="F99" s="26" t="e">
        <f t="shared" ref="F99:F102" si="32">SUM(E99-D98)</f>
        <v>#REF!</v>
      </c>
      <c r="G99" s="39" t="e">
        <f>SUM(#REF!,#REF!,#REF!,#REF!,#REF!,G83,G84,#REF!,#REF!)</f>
        <v>#REF!</v>
      </c>
      <c r="H99" s="39"/>
      <c r="I99" s="27" t="e">
        <f t="shared" si="26"/>
        <v>#REF!</v>
      </c>
      <c r="J99" s="39" t="e">
        <f>SUM(D98+G99)</f>
        <v>#REF!</v>
      </c>
      <c r="K99" s="26"/>
      <c r="L99" s="27"/>
      <c r="M99" s="6"/>
    </row>
    <row r="100" spans="1:13" ht="28.5" hidden="1" customHeight="1" x14ac:dyDescent="0.2">
      <c r="A100" s="45" t="s">
        <v>78</v>
      </c>
      <c r="B100" s="22">
        <v>9510</v>
      </c>
      <c r="C100" s="22"/>
      <c r="D100" s="39"/>
      <c r="E100" s="26"/>
      <c r="F100" s="26">
        <f t="shared" si="32"/>
        <v>-229900</v>
      </c>
      <c r="G100" s="39"/>
      <c r="H100" s="39"/>
      <c r="I100" s="27"/>
      <c r="J100" s="39"/>
      <c r="K100" s="26">
        <f>SUM(E97+H97)</f>
        <v>8661444.9499999993</v>
      </c>
      <c r="L100" s="27">
        <f>SUM(F97+I97)</f>
        <v>-713596.97000000067</v>
      </c>
      <c r="M100" s="6"/>
    </row>
    <row r="101" spans="1:13" ht="18.75" hidden="1" customHeight="1" x14ac:dyDescent="0.2">
      <c r="A101" s="45" t="s">
        <v>96</v>
      </c>
      <c r="B101" s="22">
        <v>9620</v>
      </c>
      <c r="C101" s="22"/>
      <c r="D101" s="26">
        <v>1335230.6499999999</v>
      </c>
      <c r="E101" s="39"/>
      <c r="F101" s="26">
        <f t="shared" si="32"/>
        <v>0</v>
      </c>
      <c r="G101" s="26"/>
      <c r="H101" s="26"/>
      <c r="I101" s="27">
        <f t="shared" si="26"/>
        <v>0</v>
      </c>
      <c r="J101" s="26">
        <f>SUM(D100+G101)</f>
        <v>0</v>
      </c>
      <c r="K101" s="26"/>
      <c r="L101" s="27" t="e">
        <f>SUM(#REF!+#REF!)</f>
        <v>#REF!</v>
      </c>
      <c r="M101" s="6"/>
    </row>
    <row r="102" spans="1:13" ht="15" hidden="1" customHeight="1" x14ac:dyDescent="0.2">
      <c r="A102" s="45" t="s">
        <v>78</v>
      </c>
      <c r="B102" s="22">
        <v>9730</v>
      </c>
      <c r="C102" s="22"/>
      <c r="D102" s="26"/>
      <c r="E102" s="26"/>
      <c r="F102" s="26">
        <f t="shared" si="32"/>
        <v>-1335230.6499999999</v>
      </c>
      <c r="G102" s="39"/>
      <c r="H102" s="39"/>
      <c r="I102" s="27">
        <f t="shared" si="26"/>
        <v>0</v>
      </c>
      <c r="J102" s="26">
        <f>SUM(D101+G102)</f>
        <v>1335230.6499999999</v>
      </c>
      <c r="K102" s="26">
        <f>SUM(E98+H98)</f>
        <v>0</v>
      </c>
      <c r="L102" s="27" t="e">
        <f>SUM(F98+I98)</f>
        <v>#REF!</v>
      </c>
      <c r="M102" s="4"/>
    </row>
    <row r="103" spans="1:13" ht="45.75" customHeight="1" x14ac:dyDescent="0.2">
      <c r="A103" s="33" t="s">
        <v>79</v>
      </c>
      <c r="B103" s="22">
        <v>9770</v>
      </c>
      <c r="C103" s="22"/>
      <c r="D103" s="26">
        <v>13069071.789999999</v>
      </c>
      <c r="E103" s="26">
        <v>3504828.95</v>
      </c>
      <c r="F103" s="26">
        <f>E103-D103</f>
        <v>-9564242.8399999999</v>
      </c>
      <c r="G103" s="26"/>
      <c r="H103" s="26"/>
      <c r="I103" s="27">
        <f>H103-G103</f>
        <v>0</v>
      </c>
      <c r="J103" s="26">
        <f>D103+G103</f>
        <v>13069071.789999999</v>
      </c>
      <c r="K103" s="26">
        <f>E103+H103</f>
        <v>3504828.95</v>
      </c>
      <c r="L103" s="26">
        <f>K103-J103</f>
        <v>-9564242.8399999999</v>
      </c>
      <c r="M103" s="8"/>
    </row>
    <row r="104" spans="1:13" ht="66" customHeight="1" x14ac:dyDescent="0.2">
      <c r="A104" s="49" t="s">
        <v>93</v>
      </c>
      <c r="B104" s="22">
        <v>9800</v>
      </c>
      <c r="C104" s="22"/>
      <c r="D104" s="26">
        <v>1911570.5</v>
      </c>
      <c r="E104" s="26">
        <v>88600</v>
      </c>
      <c r="F104" s="26">
        <f>SUM(E104-D103)</f>
        <v>-12980471.789999999</v>
      </c>
      <c r="G104" s="39"/>
      <c r="H104" s="39"/>
      <c r="I104" s="27">
        <f t="shared" si="26"/>
        <v>0</v>
      </c>
      <c r="J104" s="26">
        <f>D104+G104</f>
        <v>1911570.5</v>
      </c>
      <c r="K104" s="26">
        <f>E104+H104</f>
        <v>88600</v>
      </c>
      <c r="L104" s="27">
        <f>SUM(K104-J104)</f>
        <v>-1822970.5</v>
      </c>
      <c r="M104" s="8"/>
    </row>
    <row r="105" spans="1:13" ht="31.5" customHeight="1" x14ac:dyDescent="0.2">
      <c r="A105" s="30" t="s">
        <v>32</v>
      </c>
      <c r="B105" s="24">
        <v>900203</v>
      </c>
      <c r="C105" s="24"/>
      <c r="D105" s="39">
        <f>D95+D103+D104</f>
        <v>22317671.539999999</v>
      </c>
      <c r="E105" s="39">
        <f>E97+E103+E104</f>
        <v>6182164.2300000004</v>
      </c>
      <c r="F105" s="39">
        <f>E105-D104</f>
        <v>4270593.7300000004</v>
      </c>
      <c r="G105" s="39">
        <f>G97+G103+G104</f>
        <v>2038012.67</v>
      </c>
      <c r="H105" s="39">
        <f>H97+H103+H104</f>
        <v>6072709.6699999999</v>
      </c>
      <c r="I105" s="40">
        <f t="shared" si="26"/>
        <v>4034697</v>
      </c>
      <c r="J105" s="39">
        <f>D105+G105</f>
        <v>24355684.210000001</v>
      </c>
      <c r="K105" s="39">
        <f>H105+E105</f>
        <v>12254873.9</v>
      </c>
      <c r="L105" s="39">
        <f>K105-J105</f>
        <v>-12100810.310000001</v>
      </c>
      <c r="M105" s="8"/>
    </row>
    <row r="106" spans="1:13" ht="28.5" customHeight="1" x14ac:dyDescent="0.2">
      <c r="A106" s="31" t="s">
        <v>33</v>
      </c>
      <c r="B106" s="24">
        <v>602400</v>
      </c>
      <c r="C106" s="51"/>
      <c r="D106" s="26">
        <v>-105000</v>
      </c>
      <c r="E106" s="39"/>
      <c r="F106" s="26">
        <f>E106-D106</f>
        <v>105000</v>
      </c>
      <c r="G106" s="26">
        <v>105000</v>
      </c>
      <c r="H106" s="26"/>
      <c r="I106" s="26">
        <f t="shared" si="26"/>
        <v>-105000</v>
      </c>
      <c r="J106" s="26"/>
      <c r="K106" s="26">
        <f>E106+H106</f>
        <v>0</v>
      </c>
      <c r="L106" s="26">
        <f>K106-J106</f>
        <v>0</v>
      </c>
      <c r="M106" s="8"/>
    </row>
    <row r="107" spans="1:13" ht="0.75" customHeight="1" x14ac:dyDescent="0.2">
      <c r="A107" s="28" t="s">
        <v>41</v>
      </c>
      <c r="B107" s="22"/>
      <c r="C107" s="52"/>
      <c r="D107" s="26">
        <v>-105000</v>
      </c>
      <c r="E107" s="26"/>
      <c r="F107" s="26">
        <f>SUM(E107-D106)</f>
        <v>105000</v>
      </c>
      <c r="G107" s="26"/>
      <c r="H107" s="26"/>
      <c r="I107" s="27">
        <f t="shared" si="26"/>
        <v>0</v>
      </c>
      <c r="J107" s="26">
        <f>SUM(D106+G107)</f>
        <v>-105000</v>
      </c>
      <c r="K107" s="26"/>
      <c r="L107" s="27"/>
      <c r="M107" s="8"/>
    </row>
    <row r="108" spans="1:13" hidden="1" x14ac:dyDescent="0.2">
      <c r="A108" s="49" t="s">
        <v>92</v>
      </c>
      <c r="B108" s="22">
        <v>8104</v>
      </c>
      <c r="C108" s="51"/>
      <c r="D108" s="26"/>
      <c r="E108" s="26"/>
      <c r="F108" s="26" t="e">
        <f>SUM(E108-#REF!)</f>
        <v>#REF!</v>
      </c>
      <c r="G108" s="26"/>
      <c r="H108" s="26"/>
      <c r="I108" s="27">
        <f t="shared" si="26"/>
        <v>0</v>
      </c>
      <c r="J108" s="26" t="e">
        <f>SUM(#REF!+G108)</f>
        <v>#REF!</v>
      </c>
      <c r="K108" s="26"/>
      <c r="L108" s="27">
        <f>SUM(F106+I106)</f>
        <v>0</v>
      </c>
      <c r="M108" s="6"/>
    </row>
    <row r="109" spans="1:13" ht="31.5" customHeight="1" x14ac:dyDescent="0.2">
      <c r="A109" s="31" t="s">
        <v>66</v>
      </c>
      <c r="B109" s="22">
        <v>8832</v>
      </c>
      <c r="C109" s="51"/>
      <c r="D109" s="26"/>
      <c r="E109" s="26"/>
      <c r="F109" s="26">
        <f>E109-D108</f>
        <v>0</v>
      </c>
      <c r="G109" s="26"/>
      <c r="H109" s="26"/>
      <c r="I109" s="26">
        <f>H109-G109</f>
        <v>0</v>
      </c>
      <c r="J109" s="53">
        <f>SUM(D108+G109)</f>
        <v>0</v>
      </c>
      <c r="K109" s="26"/>
      <c r="L109" s="26">
        <f>K109-J109</f>
        <v>0</v>
      </c>
      <c r="M109" s="4"/>
    </row>
    <row r="110" spans="1:13" hidden="1" x14ac:dyDescent="0.2">
      <c r="A110" s="5"/>
      <c r="B110" s="19">
        <v>8832</v>
      </c>
      <c r="C110" s="51"/>
      <c r="D110" s="26"/>
      <c r="E110" s="26"/>
      <c r="F110" s="27"/>
      <c r="G110" s="26"/>
      <c r="H110" s="26"/>
      <c r="I110" s="27">
        <f t="shared" si="26"/>
        <v>0</v>
      </c>
      <c r="J110" s="53"/>
      <c r="K110" s="26">
        <f>SUM(E107+H107)</f>
        <v>0</v>
      </c>
      <c r="L110" s="27">
        <f>SUM(F107+I107)</f>
        <v>105000</v>
      </c>
      <c r="M110" s="4"/>
    </row>
    <row r="111" spans="1:13" ht="26.25" customHeight="1" x14ac:dyDescent="0.2">
      <c r="A111" s="5"/>
      <c r="B111" s="5"/>
      <c r="C111" s="13"/>
      <c r="D111" s="20"/>
      <c r="E111" s="26"/>
      <c r="F111" s="27">
        <f>E111-D110</f>
        <v>0</v>
      </c>
      <c r="G111" s="26"/>
      <c r="H111" s="26"/>
      <c r="I111" s="26">
        <f>H111-G111</f>
        <v>0</v>
      </c>
      <c r="J111" s="26">
        <f>SUM(D110+G111)</f>
        <v>0</v>
      </c>
      <c r="K111" s="26"/>
      <c r="L111" s="26">
        <f>K111-J111</f>
        <v>0</v>
      </c>
      <c r="M111" s="7"/>
    </row>
    <row r="112" spans="1:13" hidden="1" x14ac:dyDescent="0.2">
      <c r="A112" s="5"/>
      <c r="B112" s="5"/>
      <c r="C112" s="5"/>
      <c r="D112" s="5"/>
      <c r="E112" s="20"/>
      <c r="F112" s="21"/>
      <c r="G112" s="20">
        <v>-29330</v>
      </c>
      <c r="H112" s="20"/>
      <c r="I112" s="21">
        <f t="shared" si="26"/>
        <v>29330</v>
      </c>
      <c r="J112" s="15">
        <f>SUM(D111+G112)</f>
        <v>-29330</v>
      </c>
      <c r="K112" s="16">
        <f t="shared" ref="K112:L112" si="33">SUM(E108+H108)</f>
        <v>0</v>
      </c>
      <c r="L112" s="11" t="e">
        <f t="shared" si="33"/>
        <v>#REF!</v>
      </c>
      <c r="M112" s="6"/>
    </row>
    <row r="113" spans="1:13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9"/>
      <c r="K113" s="17"/>
      <c r="L113" s="18"/>
      <c r="M113" s="9"/>
    </row>
    <row r="114" spans="1:13" hidden="1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9"/>
      <c r="K114" s="17"/>
      <c r="L114" s="18">
        <f>SUM(F110+I110)</f>
        <v>0</v>
      </c>
      <c r="M114" s="9"/>
    </row>
    <row r="115" spans="1:13" ht="15" customHeight="1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9"/>
      <c r="K115" s="4"/>
      <c r="L115" s="12"/>
      <c r="M115" s="6"/>
    </row>
    <row r="116" spans="1:13" ht="17.25" customHeight="1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9"/>
      <c r="K116" s="4"/>
      <c r="L116" s="12"/>
      <c r="M116" s="4"/>
    </row>
    <row r="117" spans="1:13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9"/>
      <c r="K117" s="18"/>
      <c r="L117" s="12"/>
      <c r="M117" s="9"/>
    </row>
    <row r="118" spans="1:13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9"/>
      <c r="K118" s="18"/>
      <c r="L118" s="12"/>
      <c r="M118" s="9"/>
    </row>
    <row r="119" spans="1:13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10"/>
      <c r="L119" s="12"/>
      <c r="M119" s="5"/>
    </row>
    <row r="120" spans="1:13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10"/>
      <c r="L120" s="12"/>
      <c r="M120" s="5"/>
    </row>
    <row r="121" spans="1:13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10"/>
      <c r="L121" s="12"/>
      <c r="M121" s="5"/>
    </row>
    <row r="122" spans="1:13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10"/>
      <c r="L122" s="12"/>
      <c r="M122" s="5"/>
    </row>
    <row r="123" spans="1:13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10"/>
      <c r="L123" s="12"/>
      <c r="M123" s="5"/>
    </row>
    <row r="124" spans="1:13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10"/>
      <c r="L124" s="12"/>
      <c r="M124" s="5"/>
    </row>
    <row r="125" spans="1:13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10"/>
      <c r="L125" s="12"/>
      <c r="M125" s="5"/>
    </row>
    <row r="126" spans="1:13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10"/>
      <c r="L126" s="12"/>
      <c r="M126" s="5"/>
    </row>
    <row r="127" spans="1:13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10"/>
      <c r="L127" s="12"/>
      <c r="M127" s="5"/>
    </row>
    <row r="128" spans="1:13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10"/>
      <c r="L128" s="12"/>
      <c r="M128" s="5"/>
    </row>
    <row r="129" spans="1:13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10"/>
      <c r="L129" s="12"/>
      <c r="M129" s="5"/>
    </row>
    <row r="130" spans="1:13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10"/>
      <c r="L130" s="12"/>
      <c r="M130" s="5"/>
    </row>
    <row r="131" spans="1:13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10"/>
      <c r="L131" s="12"/>
      <c r="M131" s="5"/>
    </row>
    <row r="132" spans="1:13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10"/>
      <c r="L132" s="12"/>
      <c r="M132" s="5"/>
    </row>
    <row r="133" spans="1:13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10"/>
      <c r="L133" s="9"/>
      <c r="M133" s="5"/>
    </row>
    <row r="134" spans="1:13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10"/>
      <c r="L134" s="9"/>
      <c r="M134" s="5"/>
    </row>
    <row r="135" spans="1:13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10"/>
      <c r="L135" s="9"/>
      <c r="M135" s="5"/>
    </row>
    <row r="136" spans="1:13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10"/>
      <c r="L136" s="9"/>
      <c r="M136" s="5"/>
    </row>
    <row r="137" spans="1:13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10"/>
      <c r="L137" s="9"/>
      <c r="M137" s="5"/>
    </row>
    <row r="138" spans="1:13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10"/>
      <c r="L138" s="9"/>
      <c r="M138" s="5"/>
    </row>
    <row r="139" spans="1:13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10"/>
      <c r="L139" s="9"/>
      <c r="M139" s="5"/>
    </row>
    <row r="140" spans="1:13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10"/>
      <c r="L140" s="9"/>
      <c r="M140" s="5"/>
    </row>
    <row r="141" spans="1:13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10"/>
      <c r="L141" s="9"/>
      <c r="M141" s="5"/>
    </row>
    <row r="142" spans="1:13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10"/>
      <c r="L142" s="9"/>
      <c r="M142" s="5"/>
    </row>
    <row r="143" spans="1:13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10"/>
      <c r="L143" s="9"/>
      <c r="M143" s="5"/>
    </row>
    <row r="144" spans="1:13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10"/>
      <c r="L144" s="9"/>
      <c r="M144" s="5"/>
    </row>
    <row r="145" spans="1:13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10"/>
      <c r="L145" s="9"/>
      <c r="M145" s="5"/>
    </row>
    <row r="146" spans="1:13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10"/>
      <c r="L146" s="9"/>
      <c r="M146" s="5"/>
    </row>
    <row r="147" spans="1:13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10"/>
      <c r="L147" s="9"/>
      <c r="M147" s="5"/>
    </row>
    <row r="148" spans="1:13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10"/>
      <c r="L148" s="9"/>
      <c r="M148" s="5"/>
    </row>
    <row r="149" spans="1:13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10"/>
      <c r="L149" s="9"/>
      <c r="M149" s="5"/>
    </row>
    <row r="150" spans="1:13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10"/>
      <c r="L150" s="9"/>
      <c r="M150" s="5"/>
    </row>
    <row r="151" spans="1:13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10"/>
      <c r="L151" s="9"/>
      <c r="M151" s="5"/>
    </row>
    <row r="152" spans="1:13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10"/>
      <c r="L152" s="9"/>
      <c r="M152" s="5"/>
    </row>
    <row r="153" spans="1:13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10"/>
      <c r="L153" s="9"/>
      <c r="M153" s="5"/>
    </row>
    <row r="154" spans="1:13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10"/>
      <c r="L154" s="9"/>
      <c r="M154" s="5"/>
    </row>
    <row r="155" spans="1:13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10"/>
      <c r="L155" s="9"/>
      <c r="M155" s="5"/>
    </row>
    <row r="156" spans="1:13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10"/>
      <c r="L156" s="9"/>
      <c r="M156" s="5"/>
    </row>
    <row r="157" spans="1:13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10"/>
      <c r="L157" s="9"/>
      <c r="M157" s="5"/>
    </row>
    <row r="158" spans="1:13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10"/>
      <c r="L158" s="9"/>
      <c r="M158" s="5"/>
    </row>
    <row r="159" spans="1:13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10"/>
      <c r="L159" s="9"/>
      <c r="M159" s="5"/>
    </row>
    <row r="160" spans="1:13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10"/>
      <c r="L160" s="9"/>
      <c r="M160" s="5"/>
    </row>
    <row r="161" spans="1:13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10"/>
      <c r="L161" s="9"/>
      <c r="M161" s="5"/>
    </row>
    <row r="162" spans="1:13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10"/>
      <c r="L162" s="9"/>
      <c r="M162" s="5"/>
    </row>
    <row r="163" spans="1:13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10"/>
      <c r="L163" s="9"/>
      <c r="M163" s="5"/>
    </row>
    <row r="164" spans="1:13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10"/>
      <c r="L164" s="9"/>
      <c r="M164" s="5"/>
    </row>
    <row r="165" spans="1:13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10"/>
      <c r="L165" s="9"/>
      <c r="M165" s="5"/>
    </row>
    <row r="166" spans="1:13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10"/>
      <c r="L166" s="9"/>
      <c r="M166" s="5"/>
    </row>
    <row r="167" spans="1:13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10"/>
      <c r="L167" s="9"/>
      <c r="M167" s="5"/>
    </row>
    <row r="168" spans="1:13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10"/>
      <c r="L168" s="9"/>
      <c r="M168" s="5"/>
    </row>
    <row r="169" spans="1:13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10"/>
      <c r="L169" s="9"/>
      <c r="M169" s="5"/>
    </row>
    <row r="170" spans="1:13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10"/>
      <c r="L170" s="9"/>
      <c r="M170" s="5"/>
    </row>
    <row r="171" spans="1:13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10"/>
      <c r="L171" s="9"/>
      <c r="M171" s="5"/>
    </row>
    <row r="172" spans="1:13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10"/>
      <c r="L172" s="5"/>
      <c r="M172" s="5"/>
    </row>
    <row r="173" spans="1:13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10"/>
      <c r="L173" s="5"/>
      <c r="M173" s="5"/>
    </row>
    <row r="174" spans="1:13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10"/>
      <c r="L174" s="5"/>
      <c r="M174" s="5"/>
    </row>
    <row r="175" spans="1:13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10"/>
      <c r="L175" s="5"/>
      <c r="M175" s="5"/>
    </row>
    <row r="176" spans="1:13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10"/>
      <c r="L176" s="5"/>
      <c r="M176" s="5"/>
    </row>
    <row r="177" spans="1:13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10"/>
      <c r="L177" s="5"/>
      <c r="M177" s="5"/>
    </row>
    <row r="178" spans="1:13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10"/>
      <c r="L178" s="5"/>
      <c r="M178" s="5"/>
    </row>
    <row r="179" spans="1:13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10"/>
      <c r="L179" s="5"/>
      <c r="M179" s="5"/>
    </row>
    <row r="180" spans="1:13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10"/>
      <c r="L180" s="5"/>
      <c r="M180" s="5"/>
    </row>
    <row r="181" spans="1:13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10"/>
      <c r="L181" s="5"/>
      <c r="M181" s="5"/>
    </row>
    <row r="182" spans="1:13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10"/>
      <c r="L182" s="5"/>
      <c r="M182" s="5"/>
    </row>
    <row r="183" spans="1:13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10"/>
      <c r="L183" s="5"/>
      <c r="M183" s="5"/>
    </row>
    <row r="184" spans="1:13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10"/>
      <c r="L184" s="5"/>
      <c r="M184" s="5"/>
    </row>
    <row r="185" spans="1:13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10"/>
      <c r="L185" s="5"/>
      <c r="M185" s="5"/>
    </row>
    <row r="186" spans="1:13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10"/>
      <c r="L186" s="5"/>
      <c r="M186" s="5"/>
    </row>
    <row r="187" spans="1:13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10"/>
      <c r="L187" s="5"/>
      <c r="M187" s="5"/>
    </row>
    <row r="188" spans="1:13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10"/>
      <c r="L188" s="5"/>
      <c r="M188" s="5"/>
    </row>
    <row r="189" spans="1:13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10"/>
      <c r="L189" s="5"/>
      <c r="M189" s="5"/>
    </row>
    <row r="190" spans="1:13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10"/>
      <c r="L190" s="5"/>
      <c r="M190" s="5"/>
    </row>
    <row r="191" spans="1:13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10"/>
      <c r="L191" s="5"/>
      <c r="M191" s="5"/>
    </row>
    <row r="192" spans="1:13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10"/>
      <c r="L192" s="5"/>
      <c r="M192" s="5"/>
    </row>
    <row r="193" spans="1:13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10"/>
      <c r="L193" s="5"/>
      <c r="M193" s="5"/>
    </row>
    <row r="194" spans="1:13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10"/>
      <c r="L194" s="5"/>
      <c r="M194" s="5"/>
    </row>
    <row r="195" spans="1:13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10"/>
      <c r="L195" s="5"/>
      <c r="M195" s="5"/>
    </row>
    <row r="196" spans="1:13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10"/>
      <c r="L196" s="5"/>
      <c r="M196" s="5"/>
    </row>
    <row r="197" spans="1:13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10"/>
      <c r="L197" s="5"/>
      <c r="M197" s="5"/>
    </row>
    <row r="198" spans="1:13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10"/>
      <c r="L198" s="5"/>
      <c r="M198" s="5"/>
    </row>
    <row r="199" spans="1:13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10"/>
      <c r="L199" s="5"/>
      <c r="M199" s="5"/>
    </row>
    <row r="200" spans="1:13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10"/>
      <c r="L200" s="5"/>
      <c r="M200" s="5"/>
    </row>
    <row r="201" spans="1:13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10"/>
      <c r="L201" s="5"/>
      <c r="M201" s="5"/>
    </row>
    <row r="202" spans="1:13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10"/>
      <c r="L202" s="5"/>
      <c r="M202" s="5"/>
    </row>
    <row r="203" spans="1:13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10"/>
      <c r="L203" s="5"/>
      <c r="M203" s="5"/>
    </row>
    <row r="204" spans="1:13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10"/>
      <c r="L204" s="5"/>
      <c r="M204" s="5"/>
    </row>
    <row r="205" spans="1:13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10"/>
      <c r="L205" s="5"/>
      <c r="M205" s="5"/>
    </row>
    <row r="206" spans="1:13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10"/>
      <c r="L206" s="5"/>
      <c r="M206" s="5"/>
    </row>
    <row r="207" spans="1:13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10"/>
      <c r="L207" s="5"/>
      <c r="M207" s="5"/>
    </row>
    <row r="208" spans="1:13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10"/>
      <c r="L208" s="5"/>
      <c r="M208" s="5"/>
    </row>
    <row r="209" spans="1:13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10"/>
      <c r="L209" s="5"/>
      <c r="M209" s="5"/>
    </row>
    <row r="210" spans="1:13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10"/>
      <c r="L210" s="5"/>
      <c r="M210" s="5"/>
    </row>
    <row r="211" spans="1:13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10"/>
      <c r="L211" s="5"/>
      <c r="M211" s="5"/>
    </row>
    <row r="212" spans="1:13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10"/>
      <c r="L212" s="5"/>
      <c r="M212" s="5"/>
    </row>
    <row r="213" spans="1:13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10"/>
      <c r="L213" s="5"/>
      <c r="M213" s="5"/>
    </row>
    <row r="214" spans="1:13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10"/>
      <c r="L214" s="5"/>
      <c r="M214" s="5"/>
    </row>
    <row r="215" spans="1:13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10"/>
      <c r="L215" s="5"/>
      <c r="M215" s="5"/>
    </row>
    <row r="216" spans="1:13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10"/>
      <c r="L216" s="5"/>
      <c r="M216" s="5"/>
    </row>
    <row r="217" spans="1:13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10"/>
      <c r="L217" s="5"/>
      <c r="M217" s="5"/>
    </row>
    <row r="218" spans="1:13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10"/>
      <c r="L218" s="5"/>
      <c r="M218" s="5"/>
    </row>
    <row r="219" spans="1:13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10"/>
      <c r="L219" s="5"/>
      <c r="M219" s="5"/>
    </row>
    <row r="220" spans="1:13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10"/>
      <c r="L220" s="5"/>
      <c r="M220" s="5"/>
    </row>
    <row r="221" spans="1:13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10"/>
      <c r="L221" s="5"/>
      <c r="M221" s="5"/>
    </row>
    <row r="222" spans="1:13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10"/>
      <c r="L222" s="5"/>
      <c r="M222" s="5"/>
    </row>
    <row r="223" spans="1:13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10"/>
      <c r="L223" s="5"/>
      <c r="M223" s="5"/>
    </row>
    <row r="224" spans="1:13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10"/>
      <c r="L224" s="5"/>
      <c r="M224" s="5"/>
    </row>
    <row r="225" spans="1:13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10"/>
      <c r="L225" s="5"/>
      <c r="M225" s="5"/>
    </row>
    <row r="226" spans="1:13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10"/>
      <c r="L226" s="5"/>
      <c r="M226" s="5"/>
    </row>
    <row r="227" spans="1:13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10"/>
      <c r="L227" s="5"/>
      <c r="M227" s="5"/>
    </row>
    <row r="228" spans="1:13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10"/>
      <c r="L228" s="5"/>
      <c r="M228" s="5"/>
    </row>
    <row r="229" spans="1:13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10"/>
      <c r="L229" s="5"/>
      <c r="M229" s="5"/>
    </row>
    <row r="230" spans="1:13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10"/>
      <c r="L230" s="5"/>
      <c r="M230" s="5"/>
    </row>
    <row r="231" spans="1:13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10"/>
      <c r="L231" s="5"/>
      <c r="M231" s="5"/>
    </row>
    <row r="232" spans="1:13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10"/>
      <c r="L232" s="5"/>
      <c r="M232" s="5"/>
    </row>
    <row r="233" spans="1:13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10"/>
      <c r="L233" s="5"/>
      <c r="M233" s="5"/>
    </row>
    <row r="234" spans="1:13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10"/>
      <c r="L234" s="5"/>
      <c r="M234" s="5"/>
    </row>
    <row r="235" spans="1:13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10"/>
      <c r="L235" s="5"/>
      <c r="M235" s="5"/>
    </row>
    <row r="236" spans="1:13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10"/>
      <c r="L236" s="5"/>
      <c r="M236" s="5"/>
    </row>
    <row r="237" spans="1:13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10"/>
      <c r="L237" s="5"/>
      <c r="M237" s="5"/>
    </row>
    <row r="238" spans="1:13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10"/>
      <c r="L238" s="5"/>
      <c r="M238" s="5"/>
    </row>
    <row r="239" spans="1:13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10"/>
      <c r="L239" s="5"/>
      <c r="M239" s="5"/>
    </row>
    <row r="240" spans="1:13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10"/>
      <c r="L240" s="5"/>
      <c r="M240" s="5"/>
    </row>
    <row r="241" spans="1:13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10"/>
      <c r="L241" s="5"/>
      <c r="M241" s="5"/>
    </row>
    <row r="242" spans="1:13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10"/>
      <c r="L242" s="5"/>
      <c r="M242" s="5"/>
    </row>
    <row r="243" spans="1:13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10"/>
      <c r="L243" s="5"/>
      <c r="M243" s="5"/>
    </row>
    <row r="244" spans="1:13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10"/>
      <c r="L244" s="5"/>
      <c r="M244" s="5"/>
    </row>
    <row r="245" spans="1:13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10"/>
      <c r="L245" s="5"/>
      <c r="M245" s="5"/>
    </row>
    <row r="246" spans="1:13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10"/>
      <c r="L246" s="5"/>
      <c r="M246" s="5"/>
    </row>
    <row r="247" spans="1:13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10"/>
      <c r="L247" s="5"/>
      <c r="M247" s="5"/>
    </row>
    <row r="248" spans="1:13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10"/>
      <c r="L248" s="5"/>
      <c r="M248" s="5"/>
    </row>
    <row r="249" spans="1:13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10"/>
      <c r="L249" s="5"/>
      <c r="M249" s="5"/>
    </row>
    <row r="250" spans="1:13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10"/>
      <c r="L250" s="5"/>
      <c r="M250" s="5"/>
    </row>
    <row r="251" spans="1:13" x14ac:dyDescent="0.2">
      <c r="B251" s="5"/>
      <c r="C251" s="5"/>
      <c r="D251" s="5"/>
      <c r="E251" s="5"/>
      <c r="F251" s="5"/>
      <c r="G251" s="5"/>
      <c r="H251" s="5"/>
      <c r="I251" s="5"/>
      <c r="J251" s="5"/>
      <c r="K251" s="10"/>
      <c r="L251" s="5"/>
      <c r="M251" s="5"/>
    </row>
    <row r="252" spans="1:13" x14ac:dyDescent="0.2">
      <c r="C252" s="5"/>
      <c r="D252" s="5"/>
      <c r="E252" s="5"/>
      <c r="F252" s="5"/>
      <c r="G252" s="5"/>
      <c r="H252" s="5"/>
      <c r="I252" s="5"/>
      <c r="J252" s="5"/>
      <c r="K252" s="10"/>
      <c r="L252" s="5"/>
      <c r="M252" s="5"/>
    </row>
    <row r="253" spans="1:13" x14ac:dyDescent="0.2">
      <c r="E253" s="5"/>
      <c r="F253" s="5"/>
      <c r="G253" s="5"/>
      <c r="H253" s="5"/>
      <c r="I253" s="5"/>
      <c r="J253" s="5"/>
      <c r="K253" s="10"/>
      <c r="L253" s="5"/>
      <c r="M253" s="5"/>
    </row>
    <row r="254" spans="1:13" x14ac:dyDescent="0.2">
      <c r="K254" s="10"/>
      <c r="L254" s="5"/>
      <c r="M254" s="5"/>
    </row>
    <row r="255" spans="1:13" x14ac:dyDescent="0.2">
      <c r="K255" s="10"/>
      <c r="L255" s="5"/>
      <c r="M255" s="5"/>
    </row>
    <row r="256" spans="1:13" x14ac:dyDescent="0.2">
      <c r="K256" s="5"/>
      <c r="L256" s="5"/>
      <c r="M256" s="5"/>
    </row>
    <row r="257" spans="11:13" x14ac:dyDescent="0.2">
      <c r="K257" s="5"/>
      <c r="L257" s="5"/>
      <c r="M257" s="5"/>
    </row>
  </sheetData>
  <customSheetViews>
    <customSheetView guid="{C8E9CFCC-4BFB-469F-B96D-4B8E27B4506E}" showPageBreaks="1" hiddenRows="1" hiddenColumns="1" showRuler="0" topLeftCell="A2">
      <pane xSplit="1" ySplit="7" topLeftCell="B30" activePane="bottomRight" state="frozen"/>
      <selection pane="bottomRight" activeCell="F204" sqref="F204"/>
      <pageMargins left="0.19685039370078741" right="0.19685039370078741" top="0.59055118110236227" bottom="0.59055118110236227" header="0.31496062992125984" footer="0.31496062992125984"/>
      <pageSetup paperSize="9" orientation="landscape" r:id="rId1"/>
      <headerFooter alignWithMargins="0">
        <oddFooter>&amp;C&amp;P</oddFooter>
      </headerFooter>
    </customSheetView>
    <customSheetView guid="{5D16DDA5-120A-4558-98C8-9E11656615F4}" showPageBreaks="1" hiddenRows="1" hiddenColumns="1" showRuler="0" topLeftCell="A2">
      <pane xSplit="1" ySplit="7" topLeftCell="B39" activePane="bottomRight" state="frozen"/>
      <selection pane="bottomRight" activeCell="D13" sqref="D13"/>
      <pageMargins left="0.19685039370078741" right="0.19685039370078741" top="0.59055118110236227" bottom="0.59055118110236227" header="0.31496062992125984" footer="0.31496062992125984"/>
      <pageSetup paperSize="9" scale="90" orientation="landscape" r:id="rId2"/>
      <headerFooter alignWithMargins="0">
        <oddFooter>&amp;C&amp;P</oddFooter>
      </headerFooter>
    </customSheetView>
  </customSheetViews>
  <mergeCells count="15">
    <mergeCell ref="A2:L3"/>
    <mergeCell ref="I8:I11"/>
    <mergeCell ref="J8:J11"/>
    <mergeCell ref="G7:I7"/>
    <mergeCell ref="J7:L7"/>
    <mergeCell ref="K8:K11"/>
    <mergeCell ref="L8:L11"/>
    <mergeCell ref="G8:G11"/>
    <mergeCell ref="D7:F7"/>
    <mergeCell ref="H8:H11"/>
    <mergeCell ref="D8:D11"/>
    <mergeCell ref="E8:E11"/>
    <mergeCell ref="F8:F11"/>
    <mergeCell ref="A4:L4"/>
    <mergeCell ref="A5:L5"/>
  </mergeCells>
  <phoneticPr fontId="1" type="noConversion"/>
  <pageMargins left="0.39370078740157483" right="0.19685039370078741" top="0.27559055118110237" bottom="0.15748031496062992" header="0.15748031496062992" footer="0.15748031496062992"/>
  <pageSetup paperSize="9" scale="85" orientation="landscape" r:id="rId3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D23"/>
  <sheetViews>
    <sheetView workbookViewId="0">
      <selection activeCell="D5" sqref="D5"/>
    </sheetView>
  </sheetViews>
  <sheetFormatPr defaultRowHeight="12.75" x14ac:dyDescent="0.2"/>
  <cols>
    <col min="4" max="4" width="17.7109375" customWidth="1"/>
  </cols>
  <sheetData>
    <row r="4" spans="4:4" x14ac:dyDescent="0.2">
      <c r="D4" s="14">
        <f>SUM(D5:D18)</f>
        <v>269276127.62</v>
      </c>
    </row>
    <row r="5" spans="4:4" x14ac:dyDescent="0.2">
      <c r="D5" s="14">
        <v>27014557.59</v>
      </c>
    </row>
    <row r="6" spans="4:4" x14ac:dyDescent="0.2">
      <c r="D6" s="14">
        <v>15470829.470000001</v>
      </c>
    </row>
    <row r="7" spans="4:4" x14ac:dyDescent="0.2">
      <c r="D7" s="14">
        <v>212968243.02000001</v>
      </c>
    </row>
    <row r="8" spans="4:4" x14ac:dyDescent="0.2">
      <c r="D8" s="14">
        <v>1447897</v>
      </c>
    </row>
    <row r="9" spans="4:4" x14ac:dyDescent="0.2">
      <c r="D9" s="14">
        <v>1113481.8600000001</v>
      </c>
    </row>
    <row r="10" spans="4:4" x14ac:dyDescent="0.2">
      <c r="D10" s="14">
        <v>374635</v>
      </c>
    </row>
    <row r="11" spans="4:4" x14ac:dyDescent="0.2">
      <c r="D11" s="14">
        <v>1629900</v>
      </c>
    </row>
    <row r="12" spans="4:4" x14ac:dyDescent="0.2">
      <c r="D12" s="14">
        <v>650000</v>
      </c>
    </row>
    <row r="13" spans="4:4" x14ac:dyDescent="0.2">
      <c r="D13" s="14">
        <v>841485</v>
      </c>
    </row>
    <row r="14" spans="4:4" x14ac:dyDescent="0.2">
      <c r="D14" s="14">
        <v>2478855.6</v>
      </c>
    </row>
    <row r="15" spans="4:4" x14ac:dyDescent="0.2">
      <c r="D15" s="14">
        <v>4631000</v>
      </c>
    </row>
    <row r="16" spans="4:4" x14ac:dyDescent="0.2">
      <c r="D16" s="14">
        <v>272766.08000000002</v>
      </c>
    </row>
    <row r="17" spans="4:4" x14ac:dyDescent="0.2">
      <c r="D17" s="14">
        <v>187500</v>
      </c>
    </row>
    <row r="18" spans="4:4" x14ac:dyDescent="0.2">
      <c r="D18" s="14">
        <v>194977</v>
      </c>
    </row>
    <row r="22" spans="4:4" x14ac:dyDescent="0.2">
      <c r="D22" s="14">
        <v>6035336.7999999998</v>
      </c>
    </row>
    <row r="23" spans="4:4" x14ac:dyDescent="0.2">
      <c r="D23" s="14">
        <v>3907220</v>
      </c>
    </row>
  </sheetData>
  <customSheetViews>
    <customSheetView guid="{C8E9CFCC-4BFB-469F-B96D-4B8E27B4506E}" showPageBreaks="1" showRuler="0">
      <pageMargins left="0.75" right="0.75" top="1" bottom="1" header="0.5" footer="0.5"/>
      <headerFooter alignWithMargins="0"/>
    </customSheetView>
    <customSheetView guid="{5D16DDA5-120A-4558-98C8-9E11656615F4}" showRuler="0"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C8E9CFCC-4BFB-469F-B96D-4B8E27B4506E}" showPageBreaks="1" showRuler="0">
      <pageMargins left="0.75" right="0.75" top="1" bottom="1" header="0.5" footer="0.5"/>
      <headerFooter alignWithMargins="0"/>
    </customSheetView>
    <customSheetView guid="{5D16DDA5-120A-4558-98C8-9E11656615F4}" showRuler="0"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Gigabyte</cp:lastModifiedBy>
  <cp:lastPrinted>2023-02-21T09:29:08Z</cp:lastPrinted>
  <dcterms:created xsi:type="dcterms:W3CDTF">2005-03-15T06:16:14Z</dcterms:created>
  <dcterms:modified xsi:type="dcterms:W3CDTF">2023-02-21T10:04:00Z</dcterms:modified>
</cp:coreProperties>
</file>